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onewri-my.sharepoint.com/personal/kevin_kurkul_wri_org/Documents/Desktop/"/>
    </mc:Choice>
  </mc:AlternateContent>
  <xr:revisionPtr revIDLastSave="4" documentId="13_ncr:1_{824138EF-E5DB-4A25-8514-2CA61713408A}" xr6:coauthVersionLast="47" xr6:coauthVersionMax="47" xr10:uidLastSave="{50BBDB51-CDE9-4974-AEC5-F3CBEC4B62CD}"/>
  <workbookProtection workbookAlgorithmName="SHA-512" workbookHashValue="ZXXCiV3ug8erWjsmjt4vhnl6VHhC5EbKGYDwEaaY6rXUVHI8b9NpwRhpEvad+vg5gohNyiqhhmENkT3bd7Uy6A==" workbookSaltValue="PdtzTAxHkh2mbICzKhJL4A==" workbookSpinCount="100000" lockStructure="1"/>
  <bookViews>
    <workbookView xWindow="-28920" yWindow="-15" windowWidth="29040" windowHeight="15840" tabRatio="793" xr2:uid="{00000000-000D-0000-FFFF-FFFF00000000}"/>
  </bookViews>
  <sheets>
    <sheet name="Welcome!" sheetId="12" r:id="rId1"/>
    <sheet name="Introduction" sheetId="1" r:id="rId2"/>
    <sheet name="Method" sheetId="2" r:id="rId3"/>
    <sheet name="Appendix A" sheetId="4" r:id="rId4"/>
    <sheet name="Appendix B" sheetId="8" r:id="rId5"/>
    <sheet name="Conversions" sheetId="13" state="hidden" r:id="rId6"/>
    <sheet name="Abbreviations and Conversions" sheetId="11" r:id="rId7"/>
    <sheet name="Revision History" sheetId="10" r:id="rId8"/>
  </sheets>
  <definedNames>
    <definedName name="Ref_From_Units">Conversions!$B$5:$B$26</definedName>
    <definedName name="Ref_Master_Unit_Table">Conversions!$C$5:$X$26</definedName>
    <definedName name="Ref_To_Unit">Conversions!$C$4:$X$4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8" l="1"/>
  <c r="K8" i="8"/>
  <c r="G8" i="8"/>
  <c r="F8" i="8"/>
  <c r="H27" i="8"/>
  <c r="H26" i="8"/>
  <c r="H25" i="8"/>
  <c r="H24" i="8"/>
  <c r="H23" i="8"/>
  <c r="H22" i="8"/>
  <c r="H21" i="8"/>
  <c r="H20" i="8"/>
  <c r="H19" i="8"/>
  <c r="H18" i="8"/>
  <c r="H17" i="8"/>
  <c r="H16" i="8"/>
  <c r="H15" i="8"/>
  <c r="H14" i="8"/>
  <c r="H13" i="8"/>
  <c r="H12" i="8"/>
  <c r="H11" i="8"/>
  <c r="H10" i="8"/>
  <c r="H9" i="8"/>
  <c r="K9" i="8" l="1"/>
  <c r="K10" i="8"/>
  <c r="K11" i="8"/>
  <c r="K12" i="8"/>
  <c r="K13" i="8"/>
  <c r="K14" i="8"/>
  <c r="K15" i="8"/>
  <c r="K16" i="8"/>
  <c r="K17" i="8"/>
  <c r="K18" i="8"/>
  <c r="K19" i="8"/>
  <c r="K20" i="8"/>
  <c r="K21" i="8"/>
  <c r="K22" i="8"/>
  <c r="K23" i="8"/>
  <c r="K24" i="8"/>
  <c r="K25" i="8"/>
  <c r="K26" i="8"/>
  <c r="K27" i="8"/>
  <c r="X25" i="13" l="1"/>
  <c r="X24" i="13"/>
  <c r="X23" i="13"/>
  <c r="X22" i="13"/>
  <c r="X21" i="13"/>
  <c r="X20" i="13"/>
  <c r="H7" i="13"/>
  <c r="G7" i="13"/>
  <c r="H6" i="13"/>
  <c r="G6" i="13"/>
  <c r="H39" i="4"/>
  <c r="H38" i="4"/>
  <c r="H28" i="4"/>
  <c r="M28" i="4" l="1"/>
  <c r="H21" i="4" l="1"/>
  <c r="H22" i="4"/>
  <c r="J22" i="2"/>
  <c r="M22" i="2" s="1"/>
  <c r="J21" i="2"/>
  <c r="M21" i="2" s="1"/>
  <c r="J20" i="2"/>
  <c r="M20" i="2" s="1"/>
  <c r="J19" i="2"/>
  <c r="G42" i="2"/>
  <c r="E42" i="2"/>
  <c r="G43" i="11"/>
  <c r="F43" i="11"/>
  <c r="J39" i="11" s="1"/>
  <c r="E43" i="11"/>
  <c r="J38" i="11" s="1"/>
  <c r="G42" i="11"/>
  <c r="I40" i="11" s="1"/>
  <c r="F42" i="11"/>
  <c r="I39" i="11" s="1"/>
  <c r="G41" i="11"/>
  <c r="F41" i="11"/>
  <c r="J40" i="11"/>
  <c r="H40" i="11"/>
  <c r="H39" i="11"/>
  <c r="I38" i="11"/>
  <c r="H38" i="11"/>
  <c r="C28" i="11"/>
  <c r="C27" i="11"/>
  <c r="F26" i="11" s="1"/>
  <c r="H26" i="11"/>
  <c r="F10" i="11"/>
  <c r="E10" i="11"/>
  <c r="G9" i="11"/>
  <c r="E9" i="11"/>
  <c r="C9" i="11"/>
  <c r="G8" i="11"/>
  <c r="F8" i="11"/>
  <c r="C8" i="11"/>
  <c r="F6" i="11"/>
  <c r="E6" i="11"/>
  <c r="M22" i="4" l="1"/>
  <c r="M21" i="4"/>
  <c r="G26" i="11"/>
  <c r="H10" i="4" l="1"/>
  <c r="H60" i="4"/>
  <c r="H59" i="4"/>
  <c r="H58" i="4"/>
  <c r="H47" i="4"/>
  <c r="H46" i="4"/>
  <c r="H45" i="4"/>
  <c r="H44" i="4"/>
  <c r="H43" i="4"/>
  <c r="H61" i="4"/>
  <c r="H57" i="4"/>
  <c r="H56" i="4"/>
  <c r="H55" i="4"/>
  <c r="H54" i="4"/>
  <c r="H53" i="4"/>
  <c r="H52" i="4"/>
  <c r="H51" i="4"/>
  <c r="H50" i="4"/>
  <c r="H49" i="4"/>
  <c r="H48" i="4"/>
  <c r="H42" i="4"/>
  <c r="H41" i="4"/>
  <c r="H40" i="4"/>
  <c r="M39" i="4"/>
  <c r="M38" i="4"/>
  <c r="H37" i="4"/>
  <c r="H36" i="4"/>
  <c r="H35" i="4"/>
  <c r="H34" i="4"/>
  <c r="H33" i="4"/>
  <c r="H32" i="4"/>
  <c r="H11" i="4"/>
  <c r="H12" i="4"/>
  <c r="H13" i="4"/>
  <c r="H14" i="4"/>
  <c r="H15" i="4"/>
  <c r="H16" i="4"/>
  <c r="H17" i="4"/>
  <c r="H18" i="4"/>
  <c r="H19" i="4"/>
  <c r="H20" i="4"/>
  <c r="H23" i="4"/>
  <c r="H24" i="4"/>
  <c r="H25" i="4"/>
  <c r="H26" i="4"/>
  <c r="H27" i="4"/>
  <c r="H29" i="4"/>
  <c r="H30" i="4"/>
  <c r="H31" i="4"/>
  <c r="J17" i="2"/>
  <c r="M19" i="4" l="1"/>
  <c r="M48" i="4"/>
  <c r="M18" i="4"/>
  <c r="M49" i="4"/>
  <c r="M17" i="4"/>
  <c r="M50" i="4"/>
  <c r="M16" i="4"/>
  <c r="M51" i="4"/>
  <c r="M15" i="4"/>
  <c r="M52" i="4"/>
  <c r="M14" i="4"/>
  <c r="M53" i="4"/>
  <c r="M13" i="4"/>
  <c r="M54" i="4"/>
  <c r="M12" i="4"/>
  <c r="M55" i="4"/>
  <c r="M11" i="4"/>
  <c r="M56" i="4"/>
  <c r="M32" i="4"/>
  <c r="M57" i="4"/>
  <c r="M33" i="4"/>
  <c r="M61" i="4"/>
  <c r="M31" i="4"/>
  <c r="M34" i="4"/>
  <c r="M43" i="4"/>
  <c r="M30" i="4"/>
  <c r="M35" i="4"/>
  <c r="M44" i="4"/>
  <c r="M29" i="4"/>
  <c r="M36" i="4"/>
  <c r="M45" i="4"/>
  <c r="M27" i="4"/>
  <c r="M37" i="4"/>
  <c r="M46" i="4"/>
  <c r="M26" i="4"/>
  <c r="M47" i="4"/>
  <c r="M25" i="4"/>
  <c r="M58" i="4"/>
  <c r="M24" i="4"/>
  <c r="M40" i="4"/>
  <c r="M59" i="4"/>
  <c r="M23" i="4"/>
  <c r="M41" i="4"/>
  <c r="M60" i="4"/>
  <c r="M20" i="4"/>
  <c r="M42" i="4"/>
  <c r="M10" i="4"/>
  <c r="J16" i="2"/>
  <c r="M16" i="2" s="1"/>
  <c r="M17" i="2"/>
  <c r="J18" i="2"/>
  <c r="M18" i="2" s="1"/>
  <c r="M19" i="2"/>
  <c r="J23" i="2"/>
  <c r="M23" i="2" s="1"/>
  <c r="J24" i="2"/>
  <c r="M24" i="2" s="1"/>
  <c r="J25" i="2"/>
  <c r="M25" i="2" s="1"/>
  <c r="J26" i="2"/>
  <c r="M26" i="2" s="1"/>
  <c r="J27" i="2"/>
  <c r="M27" i="2" s="1"/>
  <c r="J28" i="2"/>
  <c r="M28" i="2" s="1"/>
  <c r="J29" i="2"/>
  <c r="M29" i="2" s="1"/>
  <c r="J30" i="2"/>
  <c r="M30" i="2" s="1"/>
  <c r="J31" i="2"/>
  <c r="M31" i="2" s="1"/>
  <c r="J32" i="2"/>
  <c r="M32" i="2" s="1"/>
  <c r="J33" i="2"/>
  <c r="M33" i="2" s="1"/>
  <c r="J34" i="2"/>
  <c r="J35" i="2"/>
  <c r="M35" i="2" s="1"/>
  <c r="J36" i="2"/>
  <c r="M36" i="2" s="1"/>
  <c r="J37" i="2"/>
  <c r="M37" i="2" s="1"/>
  <c r="J38" i="2"/>
  <c r="M38" i="2" s="1"/>
  <c r="J39" i="2"/>
  <c r="M39" i="2" s="1"/>
  <c r="J40" i="2"/>
  <c r="M40" i="2" s="1"/>
  <c r="J41" i="2"/>
  <c r="M41" i="2" s="1"/>
  <c r="M34" i="2" l="1"/>
  <c r="M42" i="2" s="1"/>
</calcChain>
</file>

<file path=xl/sharedStrings.xml><?xml version="1.0" encoding="utf-8"?>
<sst xmlns="http://schemas.openxmlformats.org/spreadsheetml/2006/main" count="406" uniqueCount="309">
  <si>
    <r>
      <rPr>
        <b/>
        <sz val="11"/>
        <rFont val="Arial"/>
        <family val="2"/>
      </rPr>
      <t>Calculating GHG Emissions from Ammonia Production</t>
    </r>
    <r>
      <rPr>
        <sz val="11"/>
        <rFont val="Arial"/>
        <family val="2"/>
      </rPr>
      <t xml:space="preserve">
Version 2.1, June 2024
This tool was last modified in June 2024 with the support of the Greenhouse Gas Management Institute (www.ghginstitute.org). 
This workbook also contains an Abbreviations and Conversions tab, where you can find common abbreviations used in GHG accounting as well as unit conversion factors. </t>
    </r>
  </si>
  <si>
    <t>Calculation Tools Disclaimer</t>
  </si>
  <si>
    <t>These spreadsheets and associated materials have been prepared with a high degree of expertise and professionalism, and it is believed that they provide a useful and accurate approach for calculating greenhouse gas emissions. However, the organizations involved in their development collectively and individually, do not warrant these spreadsheets for any purpose, nor do they make any representations regarding their fitness for any use or purpose whatsoever.
Each user agrees to decide if, when, and how to use these spreadsheets and does so at his or her sole risk. When using the tools provided on the GHG Protocol website, you agree that you are not entitled to rely on any information generated using these worksheets. You further agree to hold WRI, WBCSD, and any of their partners in the creation of the tools, harmless for loss you might suffer arising out of: any inaccuracies in numbers generated by the worksheets or variation between predictions and your actual results. Under no circumstances shall WRI, WBCSD, or any of their partners that helped create the tools, be liable for any damages, including incidental, special or consequential damages, arising from the use of these spreadsheets or an inability to use them.
If you distribute these tools through any means other than the GHG Protocol website at www.ghgprotocol.org, you should check the website to ensure the tool being provided is the latest version available, and provide information to users on how to check for updates and revisions to the tools.</t>
  </si>
  <si>
    <r>
      <rPr>
        <sz val="11"/>
        <rFont val="Arial"/>
        <family val="2"/>
      </rPr>
      <t xml:space="preserve">For any inquiries, please contact the Greenhouse Gas Protocol </t>
    </r>
    <r>
      <rPr>
        <u/>
        <sz val="11"/>
        <color theme="10"/>
        <rFont val="Arial"/>
        <family val="2"/>
      </rPr>
      <t>Technical Support Form</t>
    </r>
  </si>
  <si>
    <r>
      <t>Calculating CO</t>
    </r>
    <r>
      <rPr>
        <b/>
        <vertAlign val="subscript"/>
        <sz val="12"/>
        <rFont val="Arial"/>
        <family val="2"/>
      </rPr>
      <t>2</t>
    </r>
    <r>
      <rPr>
        <b/>
        <sz val="12"/>
        <rFont val="Arial"/>
        <family val="2"/>
      </rPr>
      <t xml:space="preserve"> emissions based on fuel properties and production data</t>
    </r>
  </si>
  <si>
    <t>User entry required</t>
  </si>
  <si>
    <t>User entry required, where applicable</t>
  </si>
  <si>
    <t>Non-editable cells</t>
  </si>
  <si>
    <t>Example row</t>
  </si>
  <si>
    <t>Please note that default values are listed at the bottom of this page</t>
  </si>
  <si>
    <t>Fuel properties</t>
  </si>
  <si>
    <t>Ammonia Production Emissions</t>
  </si>
  <si>
    <r>
      <t>Amount of CO</t>
    </r>
    <r>
      <rPr>
        <b/>
        <vertAlign val="subscript"/>
        <sz val="12"/>
        <rFont val="Arial"/>
        <family val="2"/>
      </rPr>
      <t xml:space="preserve">2 </t>
    </r>
    <r>
      <rPr>
        <b/>
        <sz val="12"/>
        <rFont val="Arial"/>
        <family val="2"/>
      </rPr>
      <t>recovered for:</t>
    </r>
  </si>
  <si>
    <t>A</t>
  </si>
  <si>
    <t>B</t>
  </si>
  <si>
    <t>C</t>
  </si>
  <si>
    <t>D</t>
  </si>
  <si>
    <t>E</t>
  </si>
  <si>
    <t>F</t>
  </si>
  <si>
    <t>G</t>
  </si>
  <si>
    <t>H</t>
  </si>
  <si>
    <t>I</t>
  </si>
  <si>
    <t>J</t>
  </si>
  <si>
    <t>Facility</t>
  </si>
  <si>
    <t>Unit</t>
  </si>
  <si>
    <t>Production process</t>
  </si>
  <si>
    <r>
      <t>NH</t>
    </r>
    <r>
      <rPr>
        <vertAlign val="subscript"/>
        <sz val="12"/>
        <rFont val="Arial"/>
        <family val="2"/>
      </rPr>
      <t>3</t>
    </r>
    <r>
      <rPr>
        <sz val="12"/>
        <rFont val="Arial"/>
        <family val="2"/>
      </rPr>
      <t xml:space="preserve"> production (tonnes NH</t>
    </r>
    <r>
      <rPr>
        <vertAlign val="subscript"/>
        <sz val="12"/>
        <rFont val="Arial"/>
        <family val="2"/>
      </rPr>
      <t>3</t>
    </r>
    <r>
      <rPr>
        <sz val="12"/>
        <rFont val="Arial"/>
        <family val="2"/>
      </rPr>
      <t>)</t>
    </r>
  </si>
  <si>
    <t>Fuel type</t>
  </si>
  <si>
    <r>
      <t>Fuel requirement
(GJ/tonne NH</t>
    </r>
    <r>
      <rPr>
        <vertAlign val="subscript"/>
        <sz val="12"/>
        <rFont val="Arial"/>
        <family val="2"/>
      </rPr>
      <t>3</t>
    </r>
    <r>
      <rPr>
        <sz val="12"/>
        <rFont val="Arial"/>
        <family val="2"/>
      </rPr>
      <t>)*</t>
    </r>
  </si>
  <si>
    <t>Carbon content factor
(kg C/GJ)*</t>
  </si>
  <si>
    <t>Carbon oxidation factor (fraction)</t>
  </si>
  <si>
    <r>
      <t>CO</t>
    </r>
    <r>
      <rPr>
        <vertAlign val="subscript"/>
        <sz val="12"/>
        <rFont val="Arial"/>
        <family val="2"/>
      </rPr>
      <t>2</t>
    </r>
    <r>
      <rPr>
        <sz val="12"/>
        <rFont val="Arial"/>
        <family val="2"/>
      </rPr>
      <t xml:space="preserve"> Emissions from NH</t>
    </r>
    <r>
      <rPr>
        <vertAlign val="subscript"/>
        <sz val="12"/>
        <rFont val="Arial"/>
        <family val="2"/>
      </rPr>
      <t>3</t>
    </r>
    <r>
      <rPr>
        <sz val="12"/>
        <rFont val="Arial"/>
        <family val="2"/>
      </rPr>
      <t xml:space="preserve"> Production
(tonne)</t>
    </r>
  </si>
  <si>
    <r>
      <t>Total Urea production</t>
    </r>
    <r>
      <rPr>
        <vertAlign val="superscript"/>
        <sz val="12"/>
        <rFont val="Arial"/>
        <family val="2"/>
      </rPr>
      <t>1</t>
    </r>
    <r>
      <rPr>
        <sz val="12"/>
        <rFont val="Arial"/>
        <family val="2"/>
      </rPr>
      <t xml:space="preserve"> (tonnes CO</t>
    </r>
    <r>
      <rPr>
        <vertAlign val="subscript"/>
        <sz val="12"/>
        <rFont val="Arial"/>
        <family val="2"/>
      </rPr>
      <t>2</t>
    </r>
    <r>
      <rPr>
        <sz val="12"/>
        <rFont val="Arial"/>
        <family val="2"/>
      </rPr>
      <t>)</t>
    </r>
  </si>
  <si>
    <r>
      <t>Carbon storage and sequestration (CSS) (tonnes CO</t>
    </r>
    <r>
      <rPr>
        <vertAlign val="subscript"/>
        <sz val="12"/>
        <rFont val="Arial"/>
        <family val="2"/>
      </rPr>
      <t>2</t>
    </r>
    <r>
      <rPr>
        <sz val="12"/>
        <rFont val="Arial"/>
        <family val="2"/>
      </rPr>
      <t>)</t>
    </r>
  </si>
  <si>
    <r>
      <t>Total CO</t>
    </r>
    <r>
      <rPr>
        <vertAlign val="subscript"/>
        <sz val="12"/>
        <color theme="0"/>
        <rFont val="Arial"/>
        <family val="2"/>
      </rPr>
      <t>2</t>
    </r>
    <r>
      <rPr>
        <sz val="12"/>
        <color theme="0"/>
        <rFont val="Arial"/>
        <family val="2"/>
      </rPr>
      <t xml:space="preserve"> emissions (tonnes CO</t>
    </r>
    <r>
      <rPr>
        <vertAlign val="subscript"/>
        <sz val="12"/>
        <color theme="0"/>
        <rFont val="Arial"/>
        <family val="2"/>
      </rPr>
      <t>2</t>
    </r>
    <r>
      <rPr>
        <sz val="12"/>
        <color theme="0"/>
        <rFont val="Arial"/>
        <family val="2"/>
      </rPr>
      <t>)</t>
    </r>
  </si>
  <si>
    <t>(B*D*E*F)*(44/12)/1000</t>
  </si>
  <si>
    <t>G - (H + I)</t>
  </si>
  <si>
    <t>Example using default values:</t>
  </si>
  <si>
    <t>Facility A</t>
  </si>
  <si>
    <t>Unit A</t>
  </si>
  <si>
    <t>Average value- partial oxidation</t>
  </si>
  <si>
    <t>Methane</t>
  </si>
  <si>
    <t>Totals:</t>
  </si>
  <si>
    <t xml:space="preserve">* Please ensure that all the quantities are expressed in units that are consistent with each other. In particular, please use either LHV or HHV (NCV or GCV) based data in calculating the emissions from any given source. </t>
  </si>
  <si>
    <r>
      <rPr>
        <vertAlign val="superscript"/>
        <sz val="10"/>
        <rFont val="Arial"/>
        <family val="2"/>
      </rPr>
      <t>1</t>
    </r>
    <r>
      <rPr>
        <sz val="10"/>
        <rFont val="Arial"/>
        <family val="2"/>
      </rPr>
      <t xml:space="preserve"> Enter the amount of CO</t>
    </r>
    <r>
      <rPr>
        <vertAlign val="subscript"/>
        <sz val="10"/>
        <rFont val="Arial"/>
        <family val="2"/>
      </rPr>
      <t>2</t>
    </r>
    <r>
      <rPr>
        <sz val="10"/>
        <rFont val="Arial"/>
        <family val="2"/>
      </rPr>
      <t xml:space="preserve"> sequestered for urea synthesis. Total CO</t>
    </r>
    <r>
      <rPr>
        <vertAlign val="subscript"/>
        <sz val="10"/>
        <rFont val="Arial"/>
        <family val="2"/>
      </rPr>
      <t>2</t>
    </r>
    <r>
      <rPr>
        <sz val="10"/>
        <rFont val="Arial"/>
        <family val="2"/>
      </rPr>
      <t xml:space="preserve"> recovered can be estimated based on total urea production by multiplying urea production by 44/60, the stoichiometric ration of CO</t>
    </r>
    <r>
      <rPr>
        <vertAlign val="subscript"/>
        <sz val="10"/>
        <rFont val="Arial"/>
        <family val="2"/>
      </rPr>
      <t>2</t>
    </r>
    <r>
      <rPr>
        <sz val="10"/>
        <rFont val="Arial"/>
        <family val="2"/>
      </rPr>
      <t xml:space="preserve"> to urea.</t>
    </r>
  </si>
  <si>
    <t>Default values</t>
  </si>
  <si>
    <r>
      <t>Please note that these defaults all assume the exclusive use of methane (or natural gas) as the feedstock fuel. Plants using
hydrogen rather than natural gas to produce ammonia do not release CO</t>
    </r>
    <r>
      <rPr>
        <vertAlign val="subscript"/>
        <sz val="10"/>
        <rFont val="Arial"/>
        <family val="2"/>
      </rPr>
      <t>2</t>
    </r>
    <r>
      <rPr>
        <sz val="10"/>
        <rFont val="Arial"/>
        <family val="2"/>
      </rPr>
      <t xml:space="preserve"> from the synthesis process.</t>
    </r>
  </si>
  <si>
    <r>
      <t>Total fuel requirement</t>
    </r>
    <r>
      <rPr>
        <vertAlign val="superscript"/>
        <sz val="10"/>
        <rFont val="Arial"/>
        <family val="2"/>
      </rPr>
      <t>1</t>
    </r>
    <r>
      <rPr>
        <sz val="10"/>
        <rFont val="Arial"/>
        <family val="2"/>
      </rPr>
      <t xml:space="preserve"> (GJ/tonne NH</t>
    </r>
    <r>
      <rPr>
        <vertAlign val="subscript"/>
        <sz val="10"/>
        <rFont val="Arial"/>
        <family val="2"/>
      </rPr>
      <t>3</t>
    </r>
    <r>
      <rPr>
        <sz val="10"/>
        <rFont val="Arial"/>
        <family val="2"/>
      </rPr>
      <t>)
(LHV basis</t>
    </r>
    <r>
      <rPr>
        <vertAlign val="superscript"/>
        <sz val="10"/>
        <rFont val="Arial"/>
        <family val="2"/>
      </rPr>
      <t>2</t>
    </r>
    <r>
      <rPr>
        <sz val="10"/>
        <rFont val="Arial"/>
        <family val="2"/>
      </rPr>
      <t>)</t>
    </r>
  </si>
  <si>
    <r>
      <t>Carbon content factor (LHV basis</t>
    </r>
    <r>
      <rPr>
        <vertAlign val="superscript"/>
        <sz val="10"/>
        <rFont val="Arial"/>
        <family val="2"/>
      </rPr>
      <t>2</t>
    </r>
    <r>
      <rPr>
        <sz val="10"/>
        <rFont val="Arial"/>
        <family val="2"/>
      </rPr>
      <t xml:space="preserve">)                     (kg/GJ) </t>
    </r>
  </si>
  <si>
    <t>Carbon oxidation factor                         (fraction)</t>
  </si>
  <si>
    <t>Modern plants: Europe</t>
  </si>
  <si>
    <t>Conventional reforming</t>
  </si>
  <si>
    <t>30.2 (± 6%)</t>
  </si>
  <si>
    <t>Excess air reforming</t>
  </si>
  <si>
    <t>29.7 (±6%)</t>
  </si>
  <si>
    <t>Autothermal reforming</t>
  </si>
  <si>
    <t>Partial oxidation</t>
  </si>
  <si>
    <t>36 (± 6%)</t>
  </si>
  <si>
    <t>Mixed population plants (old and modern plants)</t>
  </si>
  <si>
    <t>37.5 (± 7%)</t>
  </si>
  <si>
    <t>42.5 (± 7%)</t>
  </si>
  <si>
    <t>Source: IPCC 2006 (Volume 3, Chapter 3)</t>
  </si>
  <si>
    <r>
      <t>1</t>
    </r>
    <r>
      <rPr>
        <sz val="10"/>
        <rFont val="Arial"/>
        <family val="2"/>
      </rPr>
      <t xml:space="preserve"> Total fuel requirement includes fuel plus feedstock</t>
    </r>
  </si>
  <si>
    <r>
      <t>2</t>
    </r>
    <r>
      <rPr>
        <sz val="10"/>
        <rFont val="Arial"/>
        <family val="2"/>
      </rPr>
      <t xml:space="preserve"> Default carbon content and heating values for a range of fuels are given in the Sheet 'Appendix A'. Custom carbon factors can be derived</t>
    </r>
  </si>
  <si>
    <t xml:space="preserve">from plant-specific values using the calculator in 'Appendix B'. </t>
  </si>
  <si>
    <t xml:space="preserve">Appendix A: Default carbon content and heating values for different fuels. </t>
  </si>
  <si>
    <t>HHV = Higher Heating Value or GCV = Gross Calorific Value</t>
  </si>
  <si>
    <t>LHV = Lower Heating Value or NCV = Net Calorific Value</t>
  </si>
  <si>
    <t>Fuel</t>
  </si>
  <si>
    <t>NOTE</t>
  </si>
  <si>
    <t>Heating Values (or Calorific Values)</t>
  </si>
  <si>
    <t>Carbon Content Values (on Energy Basis)</t>
  </si>
  <si>
    <t>Oxidation factor</t>
  </si>
  <si>
    <t>LHV or NCV
(TJ/Gg of fuel)</t>
  </si>
  <si>
    <t>HHV or GCV (TJ/Gg of fuel)</t>
  </si>
  <si>
    <t>Weight basis (%C/fuel weight)</t>
  </si>
  <si>
    <t>LHV or NCV basis
(kg C/GJ)</t>
  </si>
  <si>
    <t>HHV or GCV basis
(kg C/GJ)</t>
  </si>
  <si>
    <t>Typical</t>
  </si>
  <si>
    <t>Lower</t>
  </si>
  <si>
    <t>Higher</t>
  </si>
  <si>
    <t>Typical value</t>
  </si>
  <si>
    <t>Upper</t>
  </si>
  <si>
    <t>Fossil fuels derived from crude oil</t>
  </si>
  <si>
    <t>Crude oil</t>
  </si>
  <si>
    <t>Orimulsion</t>
  </si>
  <si>
    <t>Natural gas liquids</t>
  </si>
  <si>
    <t>Motor gasoline</t>
  </si>
  <si>
    <t>Aviation gasoline</t>
  </si>
  <si>
    <t>Jet Gasoline</t>
  </si>
  <si>
    <t>Jet Kerosene</t>
  </si>
  <si>
    <t>Other Kerosene</t>
  </si>
  <si>
    <t>Shale oil</t>
  </si>
  <si>
    <t>Gas/diesel oil</t>
  </si>
  <si>
    <t>Residual fuel oil</t>
  </si>
  <si>
    <t>Liquified Petroleum Gases (LPG)</t>
  </si>
  <si>
    <t>Ethane</t>
  </si>
  <si>
    <t>Naphtha</t>
  </si>
  <si>
    <t>Bitumen</t>
  </si>
  <si>
    <t>Lubricants</t>
  </si>
  <si>
    <t>Petroleum coke</t>
  </si>
  <si>
    <t>Refinery feedstocks</t>
  </si>
  <si>
    <t>Refinery gas</t>
  </si>
  <si>
    <t>Paraffin waxes</t>
  </si>
  <si>
    <t>White spirit and SBP</t>
  </si>
  <si>
    <t>Other petroleum products</t>
  </si>
  <si>
    <t>Coal derived products</t>
  </si>
  <si>
    <t>Anthracite</t>
  </si>
  <si>
    <t>Coking coal</t>
  </si>
  <si>
    <t>Other bituminous coal</t>
  </si>
  <si>
    <t>Sub-bituminous coal</t>
  </si>
  <si>
    <t>Lignite</t>
  </si>
  <si>
    <t>Oil shale and tar sands</t>
  </si>
  <si>
    <t>Brown coal briquettes</t>
  </si>
  <si>
    <t>Patent fuel</t>
  </si>
  <si>
    <t>Coke oven coke and Lignite coke</t>
  </si>
  <si>
    <t>Gas coke</t>
  </si>
  <si>
    <t>Coal tar</t>
  </si>
  <si>
    <t>Gas works gas</t>
  </si>
  <si>
    <t xml:space="preserve">Coke oven gas </t>
  </si>
  <si>
    <t>Blast furnace gas</t>
  </si>
  <si>
    <t>Oxygen steel furnace gas</t>
  </si>
  <si>
    <t>Natural gas</t>
  </si>
  <si>
    <t xml:space="preserve">Natural gas </t>
  </si>
  <si>
    <t>Other fossil fuels</t>
  </si>
  <si>
    <t>Municipal wastes (non-biomass fraction)</t>
  </si>
  <si>
    <t>Waste oils</t>
  </si>
  <si>
    <t>Peat</t>
  </si>
  <si>
    <t>Biomass fuels</t>
  </si>
  <si>
    <t>Wood/ wood waste</t>
  </si>
  <si>
    <t>Sulphite lyes (black liquor)</t>
  </si>
  <si>
    <t>Other primary solid biomass</t>
  </si>
  <si>
    <t>Charcoal</t>
  </si>
  <si>
    <t>Biogasoline</t>
  </si>
  <si>
    <t>Biodiesels</t>
  </si>
  <si>
    <t>Other liquid biofuels</t>
  </si>
  <si>
    <t>Landfill gas</t>
  </si>
  <si>
    <t>Sludge gas</t>
  </si>
  <si>
    <t>Other biogas</t>
  </si>
  <si>
    <t>Municipal wastes (biomass fraction)</t>
  </si>
  <si>
    <r>
      <rPr>
        <vertAlign val="superscript"/>
        <sz val="10"/>
        <rFont val="Arial"/>
        <family val="2"/>
      </rPr>
      <t>1</t>
    </r>
    <r>
      <rPr>
        <sz val="10"/>
        <rFont val="Arial"/>
        <family val="2"/>
      </rPr>
      <t xml:space="preserve"> Applies heat content conversion ratio for coal and oil</t>
    </r>
  </si>
  <si>
    <r>
      <rPr>
        <vertAlign val="superscript"/>
        <sz val="10"/>
        <rFont val="Arial"/>
        <family val="2"/>
      </rPr>
      <t>2</t>
    </r>
    <r>
      <rPr>
        <sz val="10"/>
        <rFont val="Arial"/>
        <family val="2"/>
      </rPr>
      <t xml:space="preserve"> Applies heat content conversion ratio for natural gas and manufactured gases</t>
    </r>
  </si>
  <si>
    <r>
      <rPr>
        <b/>
        <sz val="10"/>
        <rFont val="Arial"/>
        <family val="2"/>
      </rPr>
      <t>Reference</t>
    </r>
    <r>
      <rPr>
        <sz val="10"/>
        <rFont val="Arial"/>
        <family val="2"/>
      </rPr>
      <t xml:space="preserve">: 2006 IPCC Guidelines for National Greenhouse Gas Inventories. The default IPCC values, originally published on a NCV (LHV) basis, have been converted to a GCV (HHV) basis using a commonly acceptable approximation. LHV is 95% of HHV for coal and oil, and 90% of HHV for natural gas and manufactured gases. A closer analysis is recommended for organizations that can obtain fuel characterists (e.g., moisture content, fraction of hydrogen) in order to properly determine the fuel's relationship between net calorific value and gross calorific value as the default approximation adds uncertainty. Gross calorific (higher heating) values are preferred because they are more closely related to the carbon content of fuels than net calorific (lower heating) values. </t>
    </r>
  </si>
  <si>
    <r>
      <rPr>
        <b/>
        <sz val="10"/>
        <rFont val="Arial"/>
        <family val="2"/>
      </rPr>
      <t>Note</t>
    </r>
    <r>
      <rPr>
        <sz val="10"/>
        <rFont val="Arial"/>
        <family val="2"/>
      </rPr>
      <t xml:space="preserve">: Consult Appendix B of the </t>
    </r>
    <r>
      <rPr>
        <u/>
        <sz val="10"/>
        <rFont val="Arial"/>
        <family val="2"/>
      </rPr>
      <t>Stationary Combustion Guidance</t>
    </r>
    <r>
      <rPr>
        <sz val="10"/>
        <rFont val="Arial"/>
        <family val="2"/>
      </rPr>
      <t xml:space="preserve"> for additional background on HHV and LHV conversion. National GHG inventories can also contain fuel-specific chracterists that may be more appropriate than a generalized approximation. For example, the Japan's 2023 National Inventory Report 1990-2023 contains fuel-specific conversion ratio of NCV to GCV. </t>
    </r>
  </si>
  <si>
    <t>Custom Carbon Content Factor Calculator</t>
  </si>
  <si>
    <t>Heating value (i.e., calorific value)</t>
  </si>
  <si>
    <t>Heating Value Numerator</t>
  </si>
  <si>
    <t>Heating Value Denominator</t>
  </si>
  <si>
    <t>Numerator Conversion</t>
  </si>
  <si>
    <t>Denominator Conversion</t>
  </si>
  <si>
    <t>Heating value 
(GJ/kg)</t>
  </si>
  <si>
    <t>LHV or HHV 
(NCV or GCV)</t>
  </si>
  <si>
    <t>Carbon content (% w/w)</t>
  </si>
  <si>
    <t>Carbon content factor 
(kg C/GJ)</t>
  </si>
  <si>
    <t>Master Conversion Table</t>
  </si>
  <si>
    <t>To Unit</t>
  </si>
  <si>
    <t>From Unit</t>
  </si>
  <si>
    <t>US Gallon</t>
  </si>
  <si>
    <t>UK Gallon</t>
  </si>
  <si>
    <t>Litre</t>
  </si>
  <si>
    <t>Barrel</t>
  </si>
  <si>
    <t>Standard Cubic Foot</t>
  </si>
  <si>
    <t>Cubic Foot</t>
  </si>
  <si>
    <t>Cubic Meter</t>
  </si>
  <si>
    <t>Metric Ton</t>
  </si>
  <si>
    <t>Kilogram</t>
  </si>
  <si>
    <t>Pound</t>
  </si>
  <si>
    <t>Short Ton</t>
  </si>
  <si>
    <t>Long Ton</t>
  </si>
  <si>
    <t>Gram</t>
  </si>
  <si>
    <t>Mile</t>
  </si>
  <si>
    <t>Kilometer</t>
  </si>
  <si>
    <t>Kilowatt Hour</t>
  </si>
  <si>
    <t>Therm</t>
  </si>
  <si>
    <t>BTU</t>
  </si>
  <si>
    <t>MMBTU</t>
  </si>
  <si>
    <t>MJ</t>
  </si>
  <si>
    <t>GJ</t>
  </si>
  <si>
    <t>TJ</t>
  </si>
  <si>
    <t xml:space="preserve">The following tables contain conversion factors for a variety of units. Start units are located in the left column, while end units are located in the upper header row. Convert the start unit to the end unit by multiplying it by the value located within the intersecting cell. These tables were adapted from the UK DEFRA Conversion Factors: https://www.gov.uk/government/publications/greenhouse-gas-reporting-conversion-factors-2023.Table 5 provides a list of common abbreviations used in GHG accounting. Table 6 provides a summary of SI prefixes. </t>
  </si>
  <si>
    <t>Table 1. Energy Conversions</t>
  </si>
  <si>
    <t>Units</t>
  </si>
  <si>
    <t>kWh</t>
  </si>
  <si>
    <t>MWh</t>
  </si>
  <si>
    <t>GWh</t>
  </si>
  <si>
    <t>Btu</t>
  </si>
  <si>
    <t>therm</t>
  </si>
  <si>
    <t>Table 2. Volume Conversions</t>
  </si>
  <si>
    <t>L</t>
  </si>
  <si>
    <r>
      <t>m</t>
    </r>
    <r>
      <rPr>
        <b/>
        <vertAlign val="superscript"/>
        <sz val="9"/>
        <color theme="1"/>
        <rFont val="Arial"/>
        <family val="2"/>
      </rPr>
      <t>3</t>
    </r>
  </si>
  <si>
    <t>cu ft</t>
  </si>
  <si>
    <t>UK gal</t>
  </si>
  <si>
    <t>US gal</t>
  </si>
  <si>
    <t>bbl</t>
  </si>
  <si>
    <t>Table 3. Weight/Mass Conversions</t>
  </si>
  <si>
    <t>g</t>
  </si>
  <si>
    <t>kg</t>
  </si>
  <si>
    <t>mt</t>
  </si>
  <si>
    <t>UK ton</t>
  </si>
  <si>
    <t>US ton</t>
  </si>
  <si>
    <t>lb</t>
  </si>
  <si>
    <t>Table 4. Length/Distance Conversions</t>
  </si>
  <si>
    <t>m</t>
  </si>
  <si>
    <t>ft</t>
  </si>
  <si>
    <t>in</t>
  </si>
  <si>
    <t>cm</t>
  </si>
  <si>
    <t>yd</t>
  </si>
  <si>
    <t>mi</t>
  </si>
  <si>
    <t>km</t>
  </si>
  <si>
    <t>nmi</t>
  </si>
  <si>
    <t>Table 5. Abbreviations</t>
  </si>
  <si>
    <t>Table 6. SI Prefixes</t>
  </si>
  <si>
    <t>Abbreviation</t>
  </si>
  <si>
    <t>Meaning</t>
  </si>
  <si>
    <t>Number</t>
  </si>
  <si>
    <t>Factor</t>
  </si>
  <si>
    <t>Symbol</t>
  </si>
  <si>
    <t xml:space="preserve">barrel (U.S. petroleum) </t>
  </si>
  <si>
    <t>tera</t>
  </si>
  <si>
    <r>
      <t>10</t>
    </r>
    <r>
      <rPr>
        <vertAlign val="superscript"/>
        <sz val="9"/>
        <rFont val="Arial"/>
        <family val="2"/>
      </rPr>
      <t>12</t>
    </r>
  </si>
  <si>
    <t>T</t>
  </si>
  <si>
    <t>British thermal units</t>
  </si>
  <si>
    <t>giga</t>
  </si>
  <si>
    <r>
      <t>10</t>
    </r>
    <r>
      <rPr>
        <vertAlign val="superscript"/>
        <sz val="9"/>
        <rFont val="Arial"/>
        <family val="2"/>
      </rPr>
      <t>9</t>
    </r>
  </si>
  <si>
    <t>CEU</t>
  </si>
  <si>
    <t>Car equivalent unit</t>
  </si>
  <si>
    <t>mega</t>
  </si>
  <si>
    <r>
      <t>10</t>
    </r>
    <r>
      <rPr>
        <vertAlign val="superscript"/>
        <sz val="9"/>
        <rFont val="Arial"/>
        <family val="2"/>
      </rPr>
      <t>6</t>
    </r>
  </si>
  <si>
    <t>M</t>
  </si>
  <si>
    <t>centimeters</t>
  </si>
  <si>
    <t>kilo</t>
  </si>
  <si>
    <r>
      <t>10</t>
    </r>
    <r>
      <rPr>
        <vertAlign val="superscript"/>
        <sz val="9"/>
        <rFont val="Arial"/>
        <family val="2"/>
      </rPr>
      <t>3</t>
    </r>
  </si>
  <si>
    <t>k</t>
  </si>
  <si>
    <t>cubic feet</t>
  </si>
  <si>
    <t>hecto</t>
  </si>
  <si>
    <r>
      <t>10</t>
    </r>
    <r>
      <rPr>
        <vertAlign val="superscript"/>
        <sz val="9"/>
        <rFont val="Arial"/>
        <family val="2"/>
      </rPr>
      <t>2</t>
    </r>
  </si>
  <si>
    <t>h</t>
  </si>
  <si>
    <t>dwt</t>
  </si>
  <si>
    <t xml:space="preserve">deadweight tonnage </t>
  </si>
  <si>
    <t>deca</t>
  </si>
  <si>
    <r>
      <t>10</t>
    </r>
    <r>
      <rPr>
        <vertAlign val="superscript"/>
        <sz val="9"/>
        <rFont val="Arial"/>
        <family val="2"/>
      </rPr>
      <t>1</t>
    </r>
  </si>
  <si>
    <t>da</t>
  </si>
  <si>
    <t>feet</t>
  </si>
  <si>
    <t>deci</t>
  </si>
  <si>
    <r>
      <t>10</t>
    </r>
    <r>
      <rPr>
        <vertAlign val="superscript"/>
        <sz val="9"/>
        <rFont val="Arial"/>
        <family val="2"/>
      </rPr>
      <t>-1</t>
    </r>
  </si>
  <si>
    <t>d</t>
  </si>
  <si>
    <t>grams</t>
  </si>
  <si>
    <t>centi</t>
  </si>
  <si>
    <r>
      <t>10</t>
    </r>
    <r>
      <rPr>
        <vertAlign val="superscript"/>
        <sz val="9"/>
        <rFont val="Arial"/>
        <family val="2"/>
      </rPr>
      <t>-2</t>
    </r>
  </si>
  <si>
    <t>c</t>
  </si>
  <si>
    <t>Gg</t>
  </si>
  <si>
    <t xml:space="preserve">Gigagrams </t>
  </si>
  <si>
    <t>milli</t>
  </si>
  <si>
    <r>
      <t>10</t>
    </r>
    <r>
      <rPr>
        <vertAlign val="superscript"/>
        <sz val="9"/>
        <rFont val="Arial"/>
        <family val="2"/>
      </rPr>
      <t>-3</t>
    </r>
  </si>
  <si>
    <t>Gigajoule</t>
  </si>
  <si>
    <t>micro</t>
  </si>
  <si>
    <r>
      <t>10</t>
    </r>
    <r>
      <rPr>
        <vertAlign val="superscript"/>
        <sz val="9"/>
        <rFont val="Arial"/>
        <family val="2"/>
      </rPr>
      <t>-6</t>
    </r>
  </si>
  <si>
    <t>Gigawatt hours</t>
  </si>
  <si>
    <t>nano</t>
  </si>
  <si>
    <r>
      <t>10</t>
    </r>
    <r>
      <rPr>
        <vertAlign val="superscript"/>
        <sz val="9"/>
        <rFont val="Arial"/>
        <family val="2"/>
      </rPr>
      <t>-9</t>
    </r>
  </si>
  <si>
    <t>n</t>
  </si>
  <si>
    <t>GCV</t>
  </si>
  <si>
    <t>Gross calorific value</t>
  </si>
  <si>
    <t>pico</t>
  </si>
  <si>
    <r>
      <t>10</t>
    </r>
    <r>
      <rPr>
        <vertAlign val="superscript"/>
        <sz val="9"/>
        <rFont val="Arial"/>
        <family val="2"/>
      </rPr>
      <t>-12</t>
    </r>
  </si>
  <si>
    <t>p</t>
  </si>
  <si>
    <t>HGV</t>
  </si>
  <si>
    <t>Heavy goods vehicle</t>
  </si>
  <si>
    <t>HHV</t>
  </si>
  <si>
    <t>Higher heating value</t>
  </si>
  <si>
    <t>inch</t>
  </si>
  <si>
    <t>kilograms</t>
  </si>
  <si>
    <t>kilometers</t>
  </si>
  <si>
    <t>kilowatt hour</t>
  </si>
  <si>
    <t>litres</t>
  </si>
  <si>
    <t>pound</t>
  </si>
  <si>
    <t>LHV</t>
  </si>
  <si>
    <t>Lower heating value</t>
  </si>
  <si>
    <t>meter</t>
  </si>
  <si>
    <r>
      <t>m</t>
    </r>
    <r>
      <rPr>
        <vertAlign val="superscript"/>
        <sz val="9"/>
        <rFont val="Arial"/>
        <family val="2"/>
      </rPr>
      <t>3</t>
    </r>
  </si>
  <si>
    <t>cubic meters</t>
  </si>
  <si>
    <t>miles</t>
  </si>
  <si>
    <t>mg</t>
  </si>
  <si>
    <t>milligram</t>
  </si>
  <si>
    <t>metric ton, tonne</t>
  </si>
  <si>
    <t>Megawatt hour</t>
  </si>
  <si>
    <t>NCV</t>
  </si>
  <si>
    <t>Net calorific value</t>
  </si>
  <si>
    <t>nautical miles (international)</t>
  </si>
  <si>
    <t>scf</t>
  </si>
  <si>
    <t>standard cubic foot</t>
  </si>
  <si>
    <t>Terajoules</t>
  </si>
  <si>
    <t>gallon (U.K.)</t>
  </si>
  <si>
    <t xml:space="preserve">U.K. long ton </t>
  </si>
  <si>
    <t>gallon (U.S.)</t>
  </si>
  <si>
    <t>U.S. short ton</t>
  </si>
  <si>
    <t>yard</t>
  </si>
  <si>
    <t>Revision History</t>
  </si>
  <si>
    <t>Version</t>
  </si>
  <si>
    <t>Revision Date</t>
  </si>
  <si>
    <t>Updated By</t>
  </si>
  <si>
    <t>Description</t>
  </si>
  <si>
    <t>2.0</t>
  </si>
  <si>
    <t>December, 2007</t>
  </si>
  <si>
    <t>GHG Protocol</t>
  </si>
  <si>
    <t>2.1</t>
  </si>
  <si>
    <t>April, 2024</t>
  </si>
  <si>
    <t>Greenhouse Gas Management Institute &amp; GHG Protocol</t>
  </si>
  <si>
    <t xml:space="preserve">Fixed presentation of method, added Abbreviations and Conversions tab. Additionally, error was addressed in the conversion of Ethane and Refinery Gas from LHV to HHV in Appendix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</si>
</sst>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_(* \(#,##0\);_(* &quot;-&quot;_);_(@_)"/>
    <numFmt numFmtId="44" formatCode="_(&quot;$&quot;* #,##0.00_);_(&quot;$&quot;* \(#,##0.00\);_(&quot;$&quot;* &quot;-&quot;??_);_(@_)"/>
    <numFmt numFmtId="43" formatCode="_(* #,##0.00_);_(* \(#,##0.00\);_(* &quot;-&quot;??_);_(@_)"/>
    <numFmt numFmtId="164" formatCode="0.0"/>
    <numFmt numFmtId="165" formatCode="_(* #,##0.0_);_(* \(#,##0.0\);_(* &quot;-&quot;??_);_(@_)"/>
    <numFmt numFmtId="166" formatCode="###0.00_)"/>
    <numFmt numFmtId="167" formatCode="0.0_W"/>
    <numFmt numFmtId="168" formatCode="#,##0_)"/>
    <numFmt numFmtId="169" formatCode="[$-409]mmmm\ d\,\ yyyy;@"/>
    <numFmt numFmtId="170" formatCode="_(* #,##0.0000_);_(* \(#,##0.0000\);_(* &quot;-&quot;??_);_(@_)"/>
    <numFmt numFmtId="171" formatCode="0.00000000"/>
    <numFmt numFmtId="172" formatCode="0.0%"/>
    <numFmt numFmtId="173" formatCode="0.0000"/>
    <numFmt numFmtId="174" formatCode="#,##0.000"/>
    <numFmt numFmtId="175" formatCode="0.000E+00"/>
    <numFmt numFmtId="176" formatCode="0.000"/>
    <numFmt numFmtId="177" formatCode="#,##0.0000"/>
    <numFmt numFmtId="178" formatCode="_(* #,##0_);_(* \(#,##0\);_(* &quot;-&quot;??_);_(@_)"/>
    <numFmt numFmtId="179" formatCode="_(* #,##0.000_);_(* \(#,##0.000\);_(* &quot;-&quot;??_);_(@_)"/>
    <numFmt numFmtId="180" formatCode="_(* #,##0.000000_);_(* \(#,##0.000000\);_(* &quot;-&quot;??_);_(@_)"/>
    <numFmt numFmtId="181" formatCode="_(* #,##0.000000000_);_(* \(#,##0.000000000\);_(* &quot;-&quot;??_);_(@_)"/>
    <numFmt numFmtId="182" formatCode="_(* #,##0.000000000000_);_(* \(#,##0.000000000000\);_(* &quot;-&quot;??_);_(@_)"/>
    <numFmt numFmtId="183" formatCode="0.00000"/>
    <numFmt numFmtId="184" formatCode="General;\-\ General;"/>
  </numFmts>
  <fonts count="57" x14ac:knownFonts="1">
    <font>
      <sz val="10"/>
      <name val="Arial"/>
    </font>
    <font>
      <sz val="10"/>
      <name val="Arial"/>
      <family val="2"/>
    </font>
    <font>
      <b/>
      <sz val="12"/>
      <name val="Arial"/>
      <family val="2"/>
    </font>
    <font>
      <sz val="12"/>
      <name val="Arial"/>
      <family val="2"/>
    </font>
    <font>
      <sz val="8"/>
      <name val="Arial"/>
      <family val="2"/>
    </font>
    <font>
      <b/>
      <sz val="10"/>
      <name val="Arial"/>
      <family val="2"/>
    </font>
    <font>
      <sz val="10"/>
      <color indexed="10"/>
      <name val="Arial"/>
      <family val="2"/>
    </font>
    <font>
      <b/>
      <sz val="12"/>
      <name val="Arial"/>
      <family val="2"/>
    </font>
    <font>
      <vertAlign val="superscript"/>
      <sz val="10"/>
      <name val="Arial"/>
      <family val="2"/>
    </font>
    <font>
      <b/>
      <vertAlign val="subscript"/>
      <sz val="12"/>
      <name val="Arial"/>
      <family val="2"/>
    </font>
    <font>
      <sz val="12"/>
      <name val="Helv"/>
    </font>
    <font>
      <b/>
      <sz val="12"/>
      <name val="Helv"/>
    </font>
    <font>
      <sz val="9"/>
      <name val="Helv"/>
    </font>
    <font>
      <vertAlign val="superscript"/>
      <sz val="12"/>
      <name val="Helv"/>
    </font>
    <font>
      <sz val="10"/>
      <name val="Helv"/>
    </font>
    <font>
      <b/>
      <sz val="18"/>
      <name val="Arial"/>
      <family val="2"/>
    </font>
    <font>
      <b/>
      <sz val="9"/>
      <name val="Helv"/>
    </font>
    <font>
      <sz val="8.5"/>
      <name val="Helv"/>
    </font>
    <font>
      <b/>
      <sz val="10"/>
      <name val="Helv"/>
    </font>
    <font>
      <sz val="1"/>
      <name val="Arial"/>
      <family val="2"/>
    </font>
    <font>
      <sz val="8"/>
      <name val="Helv"/>
    </font>
    <font>
      <b/>
      <sz val="14"/>
      <name val="Helv"/>
    </font>
    <font>
      <vertAlign val="superscript"/>
      <sz val="12"/>
      <name val="Arial"/>
      <family val="2"/>
    </font>
    <font>
      <vertAlign val="subscript"/>
      <sz val="12"/>
      <name val="Arial"/>
      <family val="2"/>
    </font>
    <font>
      <sz val="10"/>
      <name val="Arial"/>
      <family val="2"/>
    </font>
    <font>
      <sz val="11"/>
      <name val="Arial"/>
      <family val="2"/>
    </font>
    <font>
      <b/>
      <sz val="11"/>
      <name val="Arial"/>
      <family val="2"/>
    </font>
    <font>
      <u/>
      <sz val="10"/>
      <color theme="10"/>
      <name val="Arial"/>
      <family val="2"/>
    </font>
    <font>
      <b/>
      <sz val="14"/>
      <color rgb="FF00C6B9"/>
      <name val="Arial"/>
      <family val="2"/>
    </font>
    <font>
      <sz val="12"/>
      <color theme="0"/>
      <name val="Arial"/>
      <family val="2"/>
    </font>
    <font>
      <vertAlign val="subscript"/>
      <sz val="12"/>
      <color theme="0"/>
      <name val="Arial"/>
      <family val="2"/>
    </font>
    <font>
      <b/>
      <sz val="12"/>
      <color theme="0"/>
      <name val="Arial"/>
      <family val="2"/>
    </font>
    <font>
      <vertAlign val="subscript"/>
      <sz val="10"/>
      <name val="Arial"/>
      <family val="2"/>
    </font>
    <font>
      <sz val="12"/>
      <color indexed="10"/>
      <name val="Arial"/>
      <family val="2"/>
    </font>
    <font>
      <sz val="12"/>
      <color theme="1"/>
      <name val="Aptos Narrow"/>
      <family val="2"/>
      <scheme val="minor"/>
    </font>
    <font>
      <b/>
      <sz val="12"/>
      <color theme="1"/>
      <name val="Arial"/>
      <family val="2"/>
    </font>
    <font>
      <b/>
      <sz val="9"/>
      <name val="Arial"/>
      <family val="2"/>
    </font>
    <font>
      <sz val="9"/>
      <name val="Arial"/>
      <family val="2"/>
    </font>
    <font>
      <b/>
      <sz val="9"/>
      <color theme="1"/>
      <name val="Arial"/>
      <family val="2"/>
    </font>
    <font>
      <b/>
      <vertAlign val="superscript"/>
      <sz val="9"/>
      <color theme="1"/>
      <name val="Arial"/>
      <family val="2"/>
    </font>
    <font>
      <sz val="9"/>
      <color theme="1"/>
      <name val="Arial"/>
      <family val="2"/>
    </font>
    <font>
      <sz val="9"/>
      <color rgb="FF053D5F"/>
      <name val="Arial"/>
      <family val="2"/>
    </font>
    <font>
      <vertAlign val="superscript"/>
      <sz val="9"/>
      <name val="Arial"/>
      <family val="2"/>
    </font>
    <font>
      <sz val="9"/>
      <name val="Symbol"/>
      <family val="1"/>
      <charset val="2"/>
    </font>
    <font>
      <vertAlign val="superscript"/>
      <sz val="10"/>
      <color theme="1"/>
      <name val="Arial"/>
      <family val="2"/>
    </font>
    <font>
      <sz val="12"/>
      <color rgb="FFFF0000"/>
      <name val="Arial"/>
      <family val="2"/>
    </font>
    <font>
      <u/>
      <sz val="10"/>
      <name val="Arial"/>
      <family val="2"/>
    </font>
    <font>
      <u/>
      <sz val="11"/>
      <color theme="10"/>
      <name val="Arial"/>
      <family val="2"/>
    </font>
    <font>
      <b/>
      <sz val="10"/>
      <color indexed="9"/>
      <name val="Arial"/>
      <family val="2"/>
    </font>
    <font>
      <b/>
      <sz val="10"/>
      <color theme="3"/>
      <name val="Arial"/>
      <family val="2"/>
    </font>
    <font>
      <i/>
      <u/>
      <sz val="10"/>
      <name val="Arial"/>
      <family val="2"/>
    </font>
    <font>
      <sz val="10"/>
      <color indexed="8"/>
      <name val="Arial"/>
      <family val="2"/>
    </font>
    <font>
      <b/>
      <i/>
      <sz val="10"/>
      <name val="Arial"/>
      <family val="2"/>
    </font>
    <font>
      <sz val="10"/>
      <color indexed="9"/>
      <name val="Arial"/>
      <family val="2"/>
    </font>
    <font>
      <sz val="10"/>
      <color theme="1"/>
      <name val="Arial"/>
      <family val="2"/>
    </font>
    <font>
      <b/>
      <i/>
      <sz val="10"/>
      <color theme="1"/>
      <name val="Arial"/>
      <family val="2"/>
    </font>
    <font>
      <sz val="10"/>
      <color rgb="FFFF0000"/>
      <name val="Arial"/>
      <family val="2"/>
    </font>
  </fonts>
  <fills count="19">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00C6B9"/>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rgb="FFFFCC9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4"/>
        <bgColor indexed="64"/>
      </patternFill>
    </fill>
  </fills>
  <borders count="11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style="thin">
        <color indexed="9"/>
      </right>
      <top style="medium">
        <color indexed="64"/>
      </top>
      <bottom style="thin">
        <color indexed="9"/>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medium">
        <color indexed="64"/>
      </left>
      <right/>
      <top style="thin">
        <color indexed="9"/>
      </top>
      <bottom style="thin">
        <color indexed="9"/>
      </bottom>
      <diagonal/>
    </border>
    <border>
      <left/>
      <right style="medium">
        <color indexed="64"/>
      </right>
      <top style="thin">
        <color indexed="9"/>
      </top>
      <bottom style="thin">
        <color indexed="9"/>
      </bottom>
      <diagonal/>
    </border>
    <border>
      <left style="thin">
        <color indexed="9"/>
      </left>
      <right style="thin">
        <color indexed="9"/>
      </right>
      <top/>
      <bottom/>
      <diagonal/>
    </border>
    <border>
      <left style="thin">
        <color indexed="9"/>
      </left>
      <right style="medium">
        <color indexed="64"/>
      </right>
      <top style="thin">
        <color indexed="9"/>
      </top>
      <bottom/>
      <diagonal/>
    </border>
    <border>
      <left style="medium">
        <color indexed="64"/>
      </left>
      <right/>
      <top style="medium">
        <color indexed="64"/>
      </top>
      <bottom style="medium">
        <color indexed="64"/>
      </bottom>
      <diagonal/>
    </border>
    <border>
      <left style="medium">
        <color indexed="64"/>
      </left>
      <right style="thin">
        <color indexed="9"/>
      </right>
      <top style="thin">
        <color indexed="9"/>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9"/>
      </right>
      <top/>
      <bottom style="thin">
        <color indexed="9"/>
      </bottom>
      <diagonal/>
    </border>
    <border>
      <left style="medium">
        <color indexed="64"/>
      </left>
      <right/>
      <top style="medium">
        <color indexed="64"/>
      </top>
      <bottom/>
      <diagonal/>
    </border>
    <border>
      <left style="medium">
        <color indexed="64"/>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9"/>
      </top>
      <bottom style="thin">
        <color indexed="9"/>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Dashed">
        <color indexed="64"/>
      </bottom>
      <diagonal/>
    </border>
    <border>
      <left style="thin">
        <color indexed="64"/>
      </left>
      <right style="double">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theme="1" tint="0.14999847407452621"/>
      </left>
      <right/>
      <top style="medium">
        <color theme="1" tint="0.14999847407452621"/>
      </top>
      <bottom style="medium">
        <color theme="1" tint="0.14999847407452621"/>
      </bottom>
      <diagonal/>
    </border>
    <border>
      <left/>
      <right/>
      <top style="medium">
        <color theme="1" tint="0.14999847407452621"/>
      </top>
      <bottom style="medium">
        <color theme="1" tint="0.14999847407452621"/>
      </bottom>
      <diagonal/>
    </border>
    <border>
      <left/>
      <right style="medium">
        <color theme="1" tint="0.14999847407452621"/>
      </right>
      <top style="medium">
        <color theme="1" tint="0.14999847407452621"/>
      </top>
      <bottom style="medium">
        <color theme="1" tint="0.14999847407452621"/>
      </bottom>
      <diagonal/>
    </border>
    <border>
      <left style="medium">
        <color theme="1" tint="0.14999847407452621"/>
      </left>
      <right/>
      <top/>
      <bottom style="medium">
        <color indexed="64"/>
      </bottom>
      <diagonal/>
    </border>
    <border>
      <left/>
      <right style="medium">
        <color theme="1" tint="0.14999847407452621"/>
      </right>
      <top/>
      <bottom style="medium">
        <color indexed="64"/>
      </bottom>
      <diagonal/>
    </border>
    <border>
      <left style="medium">
        <color theme="1" tint="0.14999847407452621"/>
      </left>
      <right/>
      <top/>
      <bottom/>
      <diagonal/>
    </border>
    <border>
      <left/>
      <right style="medium">
        <color theme="1" tint="0.14999847407452621"/>
      </right>
      <top/>
      <bottom/>
      <diagonal/>
    </border>
    <border>
      <left style="medium">
        <color theme="1" tint="0.14999847407452621"/>
      </left>
      <right/>
      <top style="medium">
        <color theme="1" tint="0.14999847407452621"/>
      </top>
      <bottom/>
      <diagonal/>
    </border>
    <border>
      <left/>
      <right/>
      <top style="medium">
        <color theme="1" tint="0.14999847407452621"/>
      </top>
      <bottom/>
      <diagonal/>
    </border>
    <border>
      <left/>
      <right style="medium">
        <color theme="1" tint="0.14999847407452621"/>
      </right>
      <top style="medium">
        <color theme="1" tint="0.14999847407452621"/>
      </top>
      <bottom/>
      <diagonal/>
    </border>
    <border>
      <left style="medium">
        <color theme="1" tint="0.14999847407452621"/>
      </left>
      <right/>
      <top/>
      <bottom style="medium">
        <color theme="1" tint="0.14999847407452621"/>
      </bottom>
      <diagonal/>
    </border>
    <border>
      <left/>
      <right/>
      <top/>
      <bottom style="medium">
        <color theme="1" tint="0.14999847407452621"/>
      </bottom>
      <diagonal/>
    </border>
    <border>
      <left/>
      <right style="medium">
        <color theme="1" tint="0.14999847407452621"/>
      </right>
      <top/>
      <bottom style="medium">
        <color theme="1" tint="0.14999847407452621"/>
      </bottom>
      <diagonal/>
    </border>
    <border>
      <left style="thin">
        <color indexed="9"/>
      </left>
      <right style="thin">
        <color indexed="9"/>
      </right>
      <top style="medium">
        <color indexed="64"/>
      </top>
      <bottom/>
      <diagonal/>
    </border>
    <border>
      <left style="medium">
        <color indexed="64"/>
      </left>
      <right style="thin">
        <color indexed="9"/>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9"/>
      </left>
      <right/>
      <top style="medium">
        <color indexed="64"/>
      </top>
      <bottom/>
      <diagonal/>
    </border>
    <border>
      <left/>
      <right/>
      <top style="thin">
        <color indexed="9"/>
      </top>
      <bottom/>
      <diagonal/>
    </border>
    <border>
      <left/>
      <right style="thin">
        <color indexed="9"/>
      </right>
      <top style="thin">
        <color indexed="9"/>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3"/>
      </left>
      <right/>
      <top style="thin">
        <color indexed="63"/>
      </top>
      <bottom style="thin">
        <color indexed="63"/>
      </bottom>
      <diagonal/>
    </border>
    <border>
      <left/>
      <right/>
      <top style="medium">
        <color indexed="64"/>
      </top>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theme="3"/>
      </left>
      <right style="medium">
        <color theme="3"/>
      </right>
      <top style="medium">
        <color indexed="64"/>
      </top>
      <bottom/>
      <diagonal/>
    </border>
    <border>
      <left style="medium">
        <color theme="3"/>
      </left>
      <right style="medium">
        <color theme="3"/>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9"/>
      </bottom>
      <diagonal/>
    </border>
    <border>
      <left style="medium">
        <color indexed="64"/>
      </left>
      <right style="medium">
        <color indexed="64"/>
      </right>
      <top style="thin">
        <color indexed="9"/>
      </top>
      <bottom style="thin">
        <color indexed="9"/>
      </bottom>
      <diagonal/>
    </border>
    <border>
      <left style="medium">
        <color indexed="64"/>
      </left>
      <right style="medium">
        <color indexed="64"/>
      </right>
      <top style="thin">
        <color indexed="9"/>
      </top>
      <bottom style="medium">
        <color indexed="64"/>
      </bottom>
      <diagonal/>
    </border>
    <border>
      <left style="thin">
        <color indexed="63"/>
      </left>
      <right/>
      <top style="thin">
        <color indexed="63"/>
      </top>
      <bottom style="medium">
        <color indexed="64"/>
      </bottom>
      <diagonal/>
    </border>
    <border>
      <left/>
      <right/>
      <top style="thin">
        <color indexed="63"/>
      </top>
      <bottom style="thin">
        <color indexed="63"/>
      </bottom>
      <diagonal/>
    </border>
    <border>
      <left/>
      <right style="thin">
        <color indexed="63"/>
      </right>
      <top style="thin">
        <color indexed="63"/>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3"/>
      </left>
      <right/>
      <top/>
      <bottom style="thin">
        <color indexed="63"/>
      </bottom>
      <diagonal/>
    </border>
    <border>
      <left/>
      <right style="thin">
        <color indexed="63"/>
      </right>
      <top/>
      <bottom style="thin">
        <color indexed="63"/>
      </bottom>
      <diagonal/>
    </border>
    <border>
      <left style="medium">
        <color indexed="64"/>
      </left>
      <right style="medium">
        <color indexed="64"/>
      </right>
      <top/>
      <bottom style="thin">
        <color indexed="64"/>
      </bottom>
      <diagonal/>
    </border>
    <border>
      <left style="medium">
        <color rgb="FF00C6B9"/>
      </left>
      <right style="hair">
        <color indexed="19"/>
      </right>
      <top style="medium">
        <color rgb="FF00C6B9"/>
      </top>
      <bottom style="hair">
        <color indexed="19"/>
      </bottom>
      <diagonal/>
    </border>
    <border>
      <left style="hair">
        <color indexed="19"/>
      </left>
      <right style="hair">
        <color indexed="19"/>
      </right>
      <top style="medium">
        <color rgb="FF00C6B9"/>
      </top>
      <bottom style="hair">
        <color indexed="19"/>
      </bottom>
      <diagonal/>
    </border>
    <border>
      <left style="hair">
        <color indexed="19"/>
      </left>
      <right style="hair">
        <color indexed="19"/>
      </right>
      <top style="medium">
        <color rgb="FF00C6B9"/>
      </top>
      <bottom/>
      <diagonal/>
    </border>
    <border>
      <left style="hair">
        <color indexed="19"/>
      </left>
      <right style="medium">
        <color rgb="FF00C6B9"/>
      </right>
      <top style="medium">
        <color rgb="FF00C6B9"/>
      </top>
      <bottom style="hair">
        <color indexed="19"/>
      </bottom>
      <diagonal/>
    </border>
    <border>
      <left style="medium">
        <color rgb="FF00C6B9"/>
      </left>
      <right style="hair">
        <color indexed="19"/>
      </right>
      <top style="hair">
        <color indexed="19"/>
      </top>
      <bottom style="medium">
        <color rgb="FF00C6B9"/>
      </bottom>
      <diagonal/>
    </border>
    <border>
      <left style="hair">
        <color indexed="19"/>
      </left>
      <right style="hair">
        <color indexed="19"/>
      </right>
      <top style="hair">
        <color indexed="19"/>
      </top>
      <bottom style="medium">
        <color rgb="FF00C6B9"/>
      </bottom>
      <diagonal/>
    </border>
    <border>
      <left style="hair">
        <color indexed="19"/>
      </left>
      <right style="medium">
        <color rgb="FF00C6B9"/>
      </right>
      <top style="hair">
        <color indexed="19"/>
      </top>
      <bottom style="medium">
        <color rgb="FF00C6B9"/>
      </bottom>
      <diagonal/>
    </border>
    <border>
      <left style="medium">
        <color rgb="FF00C6B9"/>
      </left>
      <right style="medium">
        <color theme="0"/>
      </right>
      <top style="medium">
        <color rgb="FF00C6B9"/>
      </top>
      <bottom style="medium">
        <color rgb="FF00C6B9"/>
      </bottom>
      <diagonal/>
    </border>
    <border>
      <left style="medium">
        <color theme="0"/>
      </left>
      <right style="medium">
        <color theme="0"/>
      </right>
      <top style="medium">
        <color rgb="FF00C6B9"/>
      </top>
      <bottom style="medium">
        <color rgb="FF00C6B9"/>
      </bottom>
      <diagonal/>
    </border>
    <border>
      <left/>
      <right style="medium">
        <color rgb="FF00C6B9"/>
      </right>
      <top style="medium">
        <color rgb="FF00C6B9"/>
      </top>
      <bottom style="medium">
        <color rgb="FF00C6B9"/>
      </bottom>
      <diagonal/>
    </border>
  </borders>
  <cellStyleXfs count="59">
    <xf numFmtId="0" fontId="0" fillId="0" borderId="0"/>
    <xf numFmtId="0" fontId="10" fillId="0" borderId="0">
      <alignment horizontal="center" vertical="center" wrapText="1"/>
    </xf>
    <xf numFmtId="3" fontId="1" fillId="0" borderId="0" applyFont="0" applyFill="0" applyBorder="0" applyAlignment="0" applyProtection="0"/>
    <xf numFmtId="0" fontId="11" fillId="0" borderId="0">
      <alignment horizontal="left" vertical="center" wrapText="1"/>
    </xf>
    <xf numFmtId="165" fontId="1" fillId="0" borderId="0" applyFont="0" applyFill="0" applyBorder="0" applyAlignment="0" applyProtection="0"/>
    <xf numFmtId="3" fontId="12" fillId="0" borderId="1" applyAlignment="0">
      <alignment horizontal="right" vertical="center"/>
    </xf>
    <xf numFmtId="168" fontId="12" fillId="0" borderId="1">
      <alignment horizontal="right" vertical="center"/>
    </xf>
    <xf numFmtId="49" fontId="13" fillId="0" borderId="1">
      <alignment horizontal="left" vertical="center"/>
    </xf>
    <xf numFmtId="166" fontId="14" fillId="0" borderId="1" applyNumberFormat="0" applyFill="0">
      <alignment horizontal="right"/>
    </xf>
    <xf numFmtId="167" fontId="14" fillId="0" borderId="1">
      <alignment horizontal="right"/>
    </xf>
    <xf numFmtId="0" fontId="1" fillId="0" borderId="0" applyFont="0" applyFill="0" applyBorder="0" applyAlignment="0" applyProtection="0"/>
    <xf numFmtId="2" fontId="1" fillId="0" borderId="0" applyFont="0" applyFill="0" applyBorder="0" applyAlignment="0" applyProtection="0"/>
    <xf numFmtId="0" fontId="15" fillId="0" borderId="0" applyNumberFormat="0" applyFill="0" applyBorder="0" applyAlignment="0" applyProtection="0"/>
    <xf numFmtId="0" fontId="7" fillId="0" borderId="0" applyNumberFormat="0" applyFill="0" applyBorder="0" applyAlignment="0" applyProtection="0"/>
    <xf numFmtId="0" fontId="16" fillId="0" borderId="1">
      <alignment horizontal="left"/>
    </xf>
    <xf numFmtId="0" fontId="16" fillId="0" borderId="2">
      <alignment horizontal="right" vertical="center"/>
    </xf>
    <xf numFmtId="0" fontId="17" fillId="0" borderId="1">
      <alignment horizontal="left" vertical="center"/>
    </xf>
    <xf numFmtId="0" fontId="14" fillId="0" borderId="1">
      <alignment horizontal="left" vertical="center"/>
    </xf>
    <xf numFmtId="0" fontId="18" fillId="0" borderId="1">
      <alignment horizontal="left"/>
    </xf>
    <xf numFmtId="0" fontId="18" fillId="2" borderId="0">
      <alignment horizontal="centerContinuous" wrapText="1"/>
    </xf>
    <xf numFmtId="49" fontId="18" fillId="2" borderId="3">
      <alignment horizontal="left" vertical="center"/>
    </xf>
    <xf numFmtId="0" fontId="18" fillId="2" borderId="0">
      <alignment horizontal="centerContinuous" vertical="center" wrapText="1"/>
    </xf>
    <xf numFmtId="41"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44" fontId="19" fillId="0" borderId="0" applyFont="0" applyFill="0" applyBorder="0" applyAlignment="0" applyProtection="0"/>
    <xf numFmtId="3" fontId="12" fillId="0" borderId="0">
      <alignment horizontal="left" vertical="center"/>
    </xf>
    <xf numFmtId="0" fontId="10" fillId="0" borderId="0">
      <alignment horizontal="left" vertical="center"/>
    </xf>
    <xf numFmtId="0" fontId="20" fillId="0" borderId="0">
      <alignment horizontal="right"/>
    </xf>
    <xf numFmtId="49" fontId="20" fillId="0" borderId="0">
      <alignment horizontal="center"/>
    </xf>
    <xf numFmtId="0" fontId="13" fillId="0" borderId="0">
      <alignment horizontal="right"/>
    </xf>
    <xf numFmtId="0" fontId="20" fillId="0" borderId="0">
      <alignment horizontal="left"/>
    </xf>
    <xf numFmtId="49" fontId="12" fillId="0" borderId="0">
      <alignment horizontal="left" vertical="center"/>
    </xf>
    <xf numFmtId="49" fontId="13" fillId="0" borderId="1">
      <alignment horizontal="left" vertical="center"/>
    </xf>
    <xf numFmtId="49" fontId="10" fillId="0" borderId="1" applyFill="0">
      <alignment horizontal="left" vertical="center"/>
    </xf>
    <xf numFmtId="49" fontId="13" fillId="0" borderId="1">
      <alignment horizontal="left"/>
    </xf>
    <xf numFmtId="166" fontId="12" fillId="0" borderId="0" applyNumberFormat="0">
      <alignment horizontal="right"/>
    </xf>
    <xf numFmtId="0" fontId="16" fillId="3" borderId="0">
      <alignment horizontal="centerContinuous" vertical="center" wrapText="1"/>
    </xf>
    <xf numFmtId="0" fontId="16" fillId="0" borderId="4">
      <alignment horizontal="left" vertical="center"/>
    </xf>
    <xf numFmtId="0" fontId="21" fillId="0" borderId="0">
      <alignment horizontal="left" vertical="top"/>
    </xf>
    <xf numFmtId="0" fontId="18" fillId="0" borderId="0">
      <alignment horizontal="left"/>
    </xf>
    <xf numFmtId="0" fontId="11" fillId="0" borderId="0">
      <alignment horizontal="left"/>
    </xf>
    <xf numFmtId="0" fontId="14" fillId="0" borderId="0">
      <alignment horizontal="left"/>
    </xf>
    <xf numFmtId="0" fontId="21" fillId="0" borderId="0">
      <alignment horizontal="left" vertical="top"/>
    </xf>
    <xf numFmtId="0" fontId="11" fillId="0" borderId="0">
      <alignment horizontal="left"/>
    </xf>
    <xf numFmtId="0" fontId="14" fillId="0" borderId="0">
      <alignment horizontal="left"/>
    </xf>
    <xf numFmtId="0" fontId="1" fillId="0" borderId="5" applyNumberFormat="0" applyFont="0" applyFill="0" applyAlignment="0" applyProtection="0"/>
    <xf numFmtId="49" fontId="12" fillId="0" borderId="1">
      <alignment horizontal="left"/>
    </xf>
    <xf numFmtId="0" fontId="16" fillId="0" borderId="2">
      <alignment horizontal="left"/>
    </xf>
    <xf numFmtId="0" fontId="18" fillId="0" borderId="0">
      <alignment horizontal="left" vertical="center"/>
    </xf>
    <xf numFmtId="49" fontId="20" fillId="0" borderId="1">
      <alignment horizontal="left"/>
    </xf>
    <xf numFmtId="43" fontId="1" fillId="0" borderId="0" applyFont="0" applyFill="0" applyBorder="0" applyAlignment="0" applyProtection="0"/>
    <xf numFmtId="0" fontId="27" fillId="0" borderId="0" applyNumberFormat="0" applyFill="0" applyBorder="0" applyAlignment="0" applyProtection="0"/>
    <xf numFmtId="0" fontId="24" fillId="0" borderId="0"/>
    <xf numFmtId="9" fontId="1" fillId="0" borderId="0" applyFont="0" applyFill="0" applyBorder="0" applyAlignment="0" applyProtection="0"/>
    <xf numFmtId="0" fontId="1" fillId="0" borderId="0"/>
    <xf numFmtId="0" fontId="34" fillId="0" borderId="0"/>
    <xf numFmtId="43" fontId="34" fillId="0" borderId="0" applyFont="0" applyFill="0" applyBorder="0" applyAlignment="0" applyProtection="0"/>
    <xf numFmtId="0" fontId="51" fillId="0" borderId="0"/>
  </cellStyleXfs>
  <cellXfs count="362">
    <xf numFmtId="0" fontId="0" fillId="0" borderId="0" xfId="0"/>
    <xf numFmtId="0" fontId="0" fillId="0" borderId="12" xfId="0" applyBorder="1"/>
    <xf numFmtId="0" fontId="0" fillId="0" borderId="13"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7" borderId="12" xfId="0" applyFill="1" applyBorder="1"/>
    <xf numFmtId="0" fontId="3" fillId="7" borderId="12" xfId="0" applyFont="1" applyFill="1" applyBorder="1"/>
    <xf numFmtId="0" fontId="0" fillId="6" borderId="12" xfId="0" applyFill="1" applyBorder="1"/>
    <xf numFmtId="0" fontId="0" fillId="5" borderId="12" xfId="0" applyFill="1" applyBorder="1"/>
    <xf numFmtId="0" fontId="0" fillId="0" borderId="27" xfId="0" applyBorder="1"/>
    <xf numFmtId="0" fontId="6" fillId="0" borderId="15" xfId="0" applyFont="1" applyBorder="1"/>
    <xf numFmtId="2" fontId="6" fillId="0" borderId="15" xfId="0" applyNumberFormat="1" applyFont="1" applyBorder="1"/>
    <xf numFmtId="0" fontId="0" fillId="0" borderId="30" xfId="0" applyBorder="1"/>
    <xf numFmtId="0" fontId="0" fillId="0" borderId="28" xfId="0" applyBorder="1"/>
    <xf numFmtId="0" fontId="8" fillId="0" borderId="12" xfId="0" applyFont="1" applyBorder="1"/>
    <xf numFmtId="0" fontId="6" fillId="0" borderId="12" xfId="0" applyFont="1" applyBorder="1"/>
    <xf numFmtId="0" fontId="0" fillId="0" borderId="0" xfId="0" applyAlignment="1" applyProtection="1">
      <alignment wrapText="1"/>
      <protection locked="0"/>
    </xf>
    <xf numFmtId="0" fontId="0" fillId="0" borderId="0" xfId="0" applyProtection="1">
      <protection locked="0"/>
    </xf>
    <xf numFmtId="0" fontId="25" fillId="0" borderId="0" xfId="0" applyFont="1" applyAlignment="1" applyProtection="1">
      <alignment vertical="top" wrapText="1"/>
      <protection locked="0"/>
    </xf>
    <xf numFmtId="0" fontId="25" fillId="0" borderId="0" xfId="0" applyFont="1" applyProtection="1">
      <protection locked="0"/>
    </xf>
    <xf numFmtId="0" fontId="25" fillId="0" borderId="0" xfId="0" applyFont="1" applyAlignment="1" applyProtection="1">
      <alignment horizontal="left" vertical="top" wrapText="1"/>
      <protection locked="0"/>
    </xf>
    <xf numFmtId="0" fontId="26" fillId="0" borderId="0" xfId="0" applyFont="1" applyAlignment="1" applyProtection="1">
      <alignment wrapText="1"/>
      <protection locked="0"/>
    </xf>
    <xf numFmtId="0" fontId="28" fillId="0" borderId="0" xfId="0" applyFont="1"/>
    <xf numFmtId="0" fontId="0" fillId="0" borderId="0" xfId="0" applyAlignment="1">
      <alignment vertical="center"/>
    </xf>
    <xf numFmtId="0" fontId="0" fillId="10" borderId="12" xfId="0" applyFill="1" applyBorder="1"/>
    <xf numFmtId="0" fontId="0" fillId="0" borderId="0" xfId="0" applyAlignment="1">
      <alignment wrapText="1"/>
    </xf>
    <xf numFmtId="0" fontId="5" fillId="0" borderId="39" xfId="0" applyFont="1" applyBorder="1"/>
    <xf numFmtId="0" fontId="0" fillId="0" borderId="6" xfId="0" applyBorder="1"/>
    <xf numFmtId="0" fontId="2" fillId="4" borderId="47" xfId="0" applyFont="1" applyFill="1" applyBorder="1" applyAlignment="1">
      <alignment horizontal="center" vertical="center"/>
    </xf>
    <xf numFmtId="0" fontId="0" fillId="11" borderId="12" xfId="0" applyFill="1" applyBorder="1"/>
    <xf numFmtId="0" fontId="29" fillId="8" borderId="47" xfId="0" applyFont="1" applyFill="1" applyBorder="1" applyAlignment="1">
      <alignment horizontal="center" vertical="center"/>
    </xf>
    <xf numFmtId="0" fontId="29" fillId="8" borderId="47" xfId="0" applyFont="1" applyFill="1" applyBorder="1" applyAlignment="1">
      <alignment horizontal="center" vertical="center" wrapText="1"/>
    </xf>
    <xf numFmtId="0" fontId="29" fillId="12" borderId="47" xfId="0" applyFont="1" applyFill="1" applyBorder="1" applyAlignment="1">
      <alignment horizontal="center" vertical="center"/>
    </xf>
    <xf numFmtId="0" fontId="31" fillId="12" borderId="47" xfId="0" applyFont="1" applyFill="1" applyBorder="1" applyAlignment="1">
      <alignment horizontal="center" vertical="center"/>
    </xf>
    <xf numFmtId="0" fontId="6" fillId="0" borderId="16" xfId="0" applyFont="1" applyBorder="1"/>
    <xf numFmtId="0" fontId="29" fillId="8" borderId="48" xfId="0" applyFont="1" applyFill="1" applyBorder="1" applyAlignment="1">
      <alignment horizontal="center" vertical="center"/>
    </xf>
    <xf numFmtId="0" fontId="6" fillId="0" borderId="33" xfId="0" applyFont="1" applyBorder="1"/>
    <xf numFmtId="0" fontId="0" fillId="0" borderId="0" xfId="0" applyAlignment="1">
      <alignment horizontal="center"/>
    </xf>
    <xf numFmtId="0" fontId="2" fillId="8" borderId="47" xfId="0" applyFont="1" applyFill="1" applyBorder="1" applyAlignment="1">
      <alignment horizontal="center" vertical="center"/>
    </xf>
    <xf numFmtId="0" fontId="2" fillId="8" borderId="48" xfId="0" applyFont="1" applyFill="1" applyBorder="1" applyAlignment="1">
      <alignment horizontal="center" vertical="center"/>
    </xf>
    <xf numFmtId="0" fontId="33" fillId="5" borderId="47" xfId="0" applyFont="1" applyFill="1" applyBorder="1"/>
    <xf numFmtId="0" fontId="0" fillId="0" borderId="0" xfId="0" applyAlignment="1">
      <alignment horizontal="right" wrapText="1"/>
    </xf>
    <xf numFmtId="171" fontId="0" fillId="0" borderId="0" xfId="0" applyNumberFormat="1"/>
    <xf numFmtId="0" fontId="0" fillId="0" borderId="0" xfId="0" applyAlignment="1">
      <alignment horizontal="center" vertical="center"/>
    </xf>
    <xf numFmtId="0" fontId="0" fillId="7" borderId="12" xfId="0" applyFill="1" applyBorder="1" applyAlignment="1">
      <alignment vertical="center"/>
    </xf>
    <xf numFmtId="0" fontId="5" fillId="7" borderId="13" xfId="0" applyFont="1" applyFill="1" applyBorder="1"/>
    <xf numFmtId="0" fontId="0" fillId="7" borderId="13" xfId="0" applyFill="1" applyBorder="1"/>
    <xf numFmtId="0" fontId="2" fillId="7" borderId="12" xfId="0" applyFont="1" applyFill="1" applyBorder="1"/>
    <xf numFmtId="164" fontId="0" fillId="0" borderId="40" xfId="0" applyNumberFormat="1" applyBorder="1"/>
    <xf numFmtId="172" fontId="0" fillId="0" borderId="0" xfId="54" applyNumberFormat="1" applyFont="1" applyFill="1" applyBorder="1"/>
    <xf numFmtId="164" fontId="0" fillId="0" borderId="41" xfId="0" applyNumberFormat="1" applyBorder="1"/>
    <xf numFmtId="164" fontId="0" fillId="0" borderId="6" xfId="0" applyNumberFormat="1" applyBorder="1"/>
    <xf numFmtId="164" fontId="0" fillId="0" borderId="42" xfId="0" applyNumberFormat="1" applyBorder="1"/>
    <xf numFmtId="172" fontId="0" fillId="0" borderId="6" xfId="54" applyNumberFormat="1" applyFont="1" applyFill="1" applyBorder="1"/>
    <xf numFmtId="164" fontId="0" fillId="0" borderId="7" xfId="0" applyNumberFormat="1" applyBorder="1"/>
    <xf numFmtId="164" fontId="0" fillId="0" borderId="39" xfId="0" applyNumberFormat="1" applyBorder="1"/>
    <xf numFmtId="172" fontId="0" fillId="0" borderId="7" xfId="54" applyNumberFormat="1" applyFont="1" applyFill="1" applyBorder="1"/>
    <xf numFmtId="2" fontId="0" fillId="0" borderId="7" xfId="0" applyNumberFormat="1" applyBorder="1"/>
    <xf numFmtId="0" fontId="1" fillId="0" borderId="0" xfId="55" applyAlignment="1">
      <alignment horizontal="left" vertical="center" wrapText="1"/>
    </xf>
    <xf numFmtId="0" fontId="1" fillId="0" borderId="0" xfId="55"/>
    <xf numFmtId="0" fontId="36" fillId="8" borderId="42" xfId="56" applyFont="1" applyFill="1" applyBorder="1" applyAlignment="1">
      <alignment horizontal="center"/>
    </xf>
    <xf numFmtId="0" fontId="36" fillId="8" borderId="6" xfId="56" applyFont="1" applyFill="1" applyBorder="1" applyAlignment="1">
      <alignment horizontal="center" wrapText="1"/>
    </xf>
    <xf numFmtId="0" fontId="36" fillId="8" borderId="6" xfId="56" applyFont="1" applyFill="1" applyBorder="1" applyAlignment="1">
      <alignment horizontal="center"/>
    </xf>
    <xf numFmtId="0" fontId="36" fillId="8" borderId="11" xfId="56" applyFont="1" applyFill="1" applyBorder="1" applyAlignment="1">
      <alignment horizontal="center"/>
    </xf>
    <xf numFmtId="0" fontId="36" fillId="8" borderId="40" xfId="56" applyFont="1" applyFill="1" applyBorder="1" applyAlignment="1">
      <alignment horizontal="right"/>
    </xf>
    <xf numFmtId="173" fontId="37" fillId="13" borderId="0" xfId="56" applyNumberFormat="1" applyFont="1" applyFill="1" applyAlignment="1">
      <alignment horizontal="center" vertical="center" wrapText="1"/>
    </xf>
    <xf numFmtId="174" fontId="37" fillId="0" borderId="0" xfId="56" applyNumberFormat="1" applyFont="1" applyAlignment="1">
      <alignment horizontal="center" vertical="center"/>
    </xf>
    <xf numFmtId="175" fontId="37" fillId="0" borderId="0" xfId="56" applyNumberFormat="1" applyFont="1" applyAlignment="1">
      <alignment horizontal="center" vertical="center"/>
    </xf>
    <xf numFmtId="3" fontId="37" fillId="0" borderId="0" xfId="56" applyNumberFormat="1" applyFont="1" applyAlignment="1">
      <alignment horizontal="center" vertical="center"/>
    </xf>
    <xf numFmtId="174" fontId="37" fillId="0" borderId="8" xfId="56" applyNumberFormat="1" applyFont="1" applyBorder="1" applyAlignment="1">
      <alignment horizontal="center" vertical="center" wrapText="1"/>
    </xf>
    <xf numFmtId="0" fontId="36" fillId="8" borderId="41" xfId="56" applyFont="1" applyFill="1" applyBorder="1" applyAlignment="1">
      <alignment horizontal="right"/>
    </xf>
    <xf numFmtId="11" fontId="37" fillId="0" borderId="0" xfId="56" applyNumberFormat="1" applyFont="1" applyAlignment="1">
      <alignment horizontal="center" vertical="center" wrapText="1"/>
    </xf>
    <xf numFmtId="173" fontId="37" fillId="13" borderId="0" xfId="56" applyNumberFormat="1" applyFont="1" applyFill="1" applyAlignment="1">
      <alignment horizontal="center" vertical="center"/>
    </xf>
    <xf numFmtId="176" fontId="37" fillId="0" borderId="0" xfId="56" applyNumberFormat="1" applyFont="1" applyAlignment="1">
      <alignment horizontal="center" vertical="center"/>
    </xf>
    <xf numFmtId="176" fontId="37" fillId="0" borderId="8" xfId="56" applyNumberFormat="1" applyFont="1" applyBorder="1" applyAlignment="1">
      <alignment horizontal="center" vertical="center" wrapText="1"/>
    </xf>
    <xf numFmtId="174" fontId="37" fillId="0" borderId="0" xfId="56" applyNumberFormat="1" applyFont="1" applyAlignment="1">
      <alignment horizontal="center" vertical="center" wrapText="1"/>
    </xf>
    <xf numFmtId="3" fontId="37" fillId="0" borderId="0" xfId="56" applyNumberFormat="1" applyFont="1" applyAlignment="1">
      <alignment horizontal="center" vertical="center" wrapText="1"/>
    </xf>
    <xf numFmtId="3" fontId="37" fillId="0" borderId="8" xfId="56" applyNumberFormat="1" applyFont="1" applyBorder="1" applyAlignment="1">
      <alignment horizontal="center" vertical="center" wrapText="1"/>
    </xf>
    <xf numFmtId="175" fontId="37" fillId="0" borderId="0" xfId="56" applyNumberFormat="1" applyFont="1" applyAlignment="1">
      <alignment horizontal="center" vertical="center" wrapText="1"/>
    </xf>
    <xf numFmtId="175" fontId="37" fillId="0" borderId="8" xfId="56" applyNumberFormat="1" applyFont="1" applyBorder="1" applyAlignment="1">
      <alignment horizontal="center" vertical="center"/>
    </xf>
    <xf numFmtId="11" fontId="37" fillId="0" borderId="0" xfId="56" applyNumberFormat="1" applyFont="1" applyAlignment="1">
      <alignment horizontal="center" vertical="center"/>
    </xf>
    <xf numFmtId="0" fontId="36" fillId="8" borderId="42" xfId="56" applyFont="1" applyFill="1" applyBorder="1" applyAlignment="1">
      <alignment horizontal="right"/>
    </xf>
    <xf numFmtId="173" fontId="37" fillId="0" borderId="6" xfId="56" applyNumberFormat="1" applyFont="1" applyBorder="1" applyAlignment="1">
      <alignment horizontal="center" vertical="center" wrapText="1"/>
    </xf>
    <xf numFmtId="176" fontId="37" fillId="0" borderId="6" xfId="56" applyNumberFormat="1" applyFont="1" applyBorder="1" applyAlignment="1">
      <alignment horizontal="center" vertical="center"/>
    </xf>
    <xf numFmtId="175" fontId="37" fillId="0" borderId="6" xfId="56" applyNumberFormat="1" applyFont="1" applyBorder="1" applyAlignment="1">
      <alignment horizontal="center" vertical="center"/>
    </xf>
    <xf numFmtId="3" fontId="37" fillId="0" borderId="6" xfId="56" applyNumberFormat="1" applyFont="1" applyBorder="1" applyAlignment="1">
      <alignment horizontal="center" vertical="center" wrapText="1"/>
    </xf>
    <xf numFmtId="0" fontId="1" fillId="13" borderId="10" xfId="55" applyFill="1" applyBorder="1"/>
    <xf numFmtId="0" fontId="38" fillId="8" borderId="42" xfId="56" applyFont="1" applyFill="1" applyBorder="1" applyAlignment="1">
      <alignment horizontal="center"/>
    </xf>
    <xf numFmtId="0" fontId="38" fillId="8" borderId="6" xfId="56" applyFont="1" applyFill="1" applyBorder="1" applyAlignment="1">
      <alignment horizontal="center" wrapText="1"/>
    </xf>
    <xf numFmtId="0" fontId="38" fillId="8" borderId="6" xfId="56" applyFont="1" applyFill="1" applyBorder="1" applyAlignment="1">
      <alignment horizontal="center"/>
    </xf>
    <xf numFmtId="0" fontId="38" fillId="8" borderId="10" xfId="56" applyFont="1" applyFill="1" applyBorder="1" applyAlignment="1">
      <alignment horizontal="center"/>
    </xf>
    <xf numFmtId="0" fontId="38" fillId="8" borderId="41" xfId="56" applyFont="1" applyFill="1" applyBorder="1" applyAlignment="1">
      <alignment horizontal="right"/>
    </xf>
    <xf numFmtId="173" fontId="40" fillId="13" borderId="0" xfId="56" applyNumberFormat="1" applyFont="1" applyFill="1" applyAlignment="1">
      <alignment vertical="center" wrapText="1"/>
    </xf>
    <xf numFmtId="176" fontId="40" fillId="0" borderId="0" xfId="56" applyNumberFormat="1" applyFont="1" applyAlignment="1">
      <alignment horizontal="center"/>
    </xf>
    <xf numFmtId="176" fontId="40" fillId="0" borderId="8" xfId="56" applyNumberFormat="1" applyFont="1" applyBorder="1" applyAlignment="1">
      <alignment horizontal="center"/>
    </xf>
    <xf numFmtId="3" fontId="40" fillId="0" borderId="0" xfId="56" applyNumberFormat="1" applyFont="1" applyAlignment="1">
      <alignment horizontal="center" wrapText="1"/>
    </xf>
    <xf numFmtId="173" fontId="40" fillId="13" borderId="0" xfId="56" applyNumberFormat="1" applyFont="1" applyFill="1" applyAlignment="1">
      <alignment vertical="center"/>
    </xf>
    <xf numFmtId="176" fontId="40" fillId="0" borderId="0" xfId="56" applyNumberFormat="1" applyFont="1" applyAlignment="1">
      <alignment horizontal="center" wrapText="1"/>
    </xf>
    <xf numFmtId="0" fontId="38" fillId="8" borderId="42" xfId="56" applyFont="1" applyFill="1" applyBorder="1" applyAlignment="1">
      <alignment horizontal="right"/>
    </xf>
    <xf numFmtId="176" fontId="40" fillId="0" borderId="6" xfId="56" applyNumberFormat="1" applyFont="1" applyBorder="1" applyAlignment="1">
      <alignment horizontal="center" wrapText="1"/>
    </xf>
    <xf numFmtId="176" fontId="40" fillId="0" borderId="6" xfId="56" applyNumberFormat="1" applyFont="1" applyBorder="1" applyAlignment="1">
      <alignment horizontal="center"/>
    </xf>
    <xf numFmtId="1" fontId="40" fillId="0" borderId="6" xfId="56" applyNumberFormat="1" applyFont="1" applyBorder="1" applyAlignment="1">
      <alignment horizontal="center"/>
    </xf>
    <xf numFmtId="173" fontId="40" fillId="13" borderId="10" xfId="56" applyNumberFormat="1" applyFont="1" applyFill="1" applyBorder="1" applyAlignment="1">
      <alignment vertical="center"/>
    </xf>
    <xf numFmtId="0" fontId="36" fillId="13" borderId="0" xfId="56" applyFont="1" applyFill="1" applyAlignment="1">
      <alignment horizontal="center" wrapText="1"/>
    </xf>
    <xf numFmtId="0" fontId="37" fillId="0" borderId="0" xfId="56" applyFont="1" applyAlignment="1">
      <alignment horizontal="center"/>
    </xf>
    <xf numFmtId="175" fontId="37" fillId="0" borderId="0" xfId="56" applyNumberFormat="1" applyFont="1" applyAlignment="1">
      <alignment horizontal="center"/>
    </xf>
    <xf numFmtId="176" fontId="37" fillId="0" borderId="8" xfId="56" applyNumberFormat="1" applyFont="1" applyBorder="1" applyAlignment="1">
      <alignment horizontal="center"/>
    </xf>
    <xf numFmtId="3" fontId="37" fillId="0" borderId="0" xfId="56" applyNumberFormat="1" applyFont="1" applyAlignment="1">
      <alignment horizontal="right" wrapText="1"/>
    </xf>
    <xf numFmtId="173" fontId="37" fillId="13" borderId="0" xfId="56" applyNumberFormat="1" applyFont="1" applyFill="1" applyAlignment="1">
      <alignment vertical="center"/>
    </xf>
    <xf numFmtId="176" fontId="37" fillId="0" borderId="0" xfId="56" applyNumberFormat="1" applyFont="1" applyAlignment="1">
      <alignment horizontal="center"/>
    </xf>
    <xf numFmtId="175" fontId="37" fillId="0" borderId="0" xfId="56" applyNumberFormat="1" applyFont="1" applyAlignment="1">
      <alignment horizontal="right" wrapText="1"/>
    </xf>
    <xf numFmtId="3" fontId="37" fillId="0" borderId="0" xfId="56" applyNumberFormat="1" applyFont="1" applyAlignment="1">
      <alignment horizontal="center"/>
    </xf>
    <xf numFmtId="3" fontId="37" fillId="0" borderId="8" xfId="56" applyNumberFormat="1" applyFont="1" applyBorder="1" applyAlignment="1">
      <alignment horizontal="center"/>
    </xf>
    <xf numFmtId="175" fontId="37" fillId="0" borderId="0" xfId="57" applyNumberFormat="1" applyFont="1" applyFill="1" applyAlignment="1">
      <alignment horizontal="right" wrapText="1"/>
    </xf>
    <xf numFmtId="3" fontId="37" fillId="0" borderId="0" xfId="56" applyNumberFormat="1" applyFont="1" applyAlignment="1">
      <alignment horizontal="right" vertical="center" wrapText="1"/>
    </xf>
    <xf numFmtId="176" fontId="37" fillId="0" borderId="6" xfId="56" applyNumberFormat="1" applyFont="1" applyBorder="1" applyAlignment="1">
      <alignment horizontal="right" wrapText="1"/>
    </xf>
    <xf numFmtId="176" fontId="37" fillId="0" borderId="6" xfId="56" applyNumberFormat="1" applyFont="1" applyBorder="1" applyAlignment="1">
      <alignment horizontal="center"/>
    </xf>
    <xf numFmtId="175" fontId="37" fillId="0" borderId="6" xfId="56" applyNumberFormat="1" applyFont="1" applyBorder="1" applyAlignment="1">
      <alignment horizontal="center"/>
    </xf>
    <xf numFmtId="173" fontId="37" fillId="13" borderId="10" xfId="56" applyNumberFormat="1" applyFont="1" applyFill="1" applyBorder="1" applyAlignment="1">
      <alignment vertical="center"/>
    </xf>
    <xf numFmtId="177" fontId="40" fillId="13" borderId="0" xfId="56" applyNumberFormat="1" applyFont="1" applyFill="1" applyAlignment="1">
      <alignment vertical="center" wrapText="1"/>
    </xf>
    <xf numFmtId="176" fontId="40" fillId="0" borderId="0" xfId="56" applyNumberFormat="1" applyFont="1"/>
    <xf numFmtId="1" fontId="40" fillId="0" borderId="0" xfId="56" applyNumberFormat="1" applyFont="1"/>
    <xf numFmtId="175" fontId="40" fillId="0" borderId="0" xfId="56" applyNumberFormat="1" applyFont="1" applyAlignment="1">
      <alignment horizontal="center"/>
    </xf>
    <xf numFmtId="0" fontId="40" fillId="0" borderId="0" xfId="56" applyFont="1" applyAlignment="1">
      <alignment horizontal="center"/>
    </xf>
    <xf numFmtId="175" fontId="40" fillId="0" borderId="8" xfId="56" applyNumberFormat="1" applyFont="1" applyBorder="1" applyAlignment="1">
      <alignment horizontal="center"/>
    </xf>
    <xf numFmtId="174" fontId="40" fillId="0" borderId="0" xfId="56" applyNumberFormat="1" applyFont="1" applyAlignment="1">
      <alignment horizontal="center" wrapText="1"/>
    </xf>
    <xf numFmtId="176" fontId="40" fillId="0" borderId="0" xfId="56" applyNumberFormat="1" applyFont="1" applyAlignment="1">
      <alignment horizontal="center" vertical="center"/>
    </xf>
    <xf numFmtId="0" fontId="41" fillId="13" borderId="0" xfId="56" applyFont="1" applyFill="1"/>
    <xf numFmtId="1" fontId="40" fillId="0" borderId="0" xfId="56" applyNumberFormat="1" applyFont="1" applyAlignment="1">
      <alignment horizontal="center" vertical="center"/>
    </xf>
    <xf numFmtId="3" fontId="40" fillId="0" borderId="0" xfId="56" applyNumberFormat="1" applyFont="1" applyAlignment="1">
      <alignment horizontal="center"/>
    </xf>
    <xf numFmtId="3" fontId="40" fillId="0" borderId="0" xfId="56" applyNumberFormat="1" applyFont="1"/>
    <xf numFmtId="3" fontId="40" fillId="0" borderId="6" xfId="56" applyNumberFormat="1" applyFont="1" applyBorder="1" applyAlignment="1">
      <alignment horizontal="center" wrapText="1"/>
    </xf>
    <xf numFmtId="3" fontId="40" fillId="0" borderId="6" xfId="56" applyNumberFormat="1" applyFont="1" applyBorder="1" applyAlignment="1">
      <alignment horizontal="center"/>
    </xf>
    <xf numFmtId="3" fontId="40" fillId="0" borderId="6" xfId="56" applyNumberFormat="1" applyFont="1" applyBorder="1"/>
    <xf numFmtId="0" fontId="36" fillId="8" borderId="61" xfId="56" applyFont="1" applyFill="1" applyBorder="1" applyAlignment="1">
      <alignment horizontal="center"/>
    </xf>
    <xf numFmtId="0" fontId="36" fillId="8" borderId="62" xfId="56" applyFont="1" applyFill="1" applyBorder="1" applyAlignment="1">
      <alignment horizontal="center" wrapText="1"/>
    </xf>
    <xf numFmtId="0" fontId="36" fillId="8" borderId="58" xfId="56" applyFont="1" applyFill="1" applyBorder="1" applyAlignment="1">
      <alignment horizontal="center"/>
    </xf>
    <xf numFmtId="0" fontId="36" fillId="8" borderId="59" xfId="56" applyFont="1" applyFill="1" applyBorder="1" applyAlignment="1">
      <alignment horizontal="center"/>
    </xf>
    <xf numFmtId="0" fontId="36" fillId="8" borderId="60" xfId="56" applyFont="1" applyFill="1" applyBorder="1" applyAlignment="1">
      <alignment horizontal="center"/>
    </xf>
    <xf numFmtId="0" fontId="37" fillId="0" borderId="63" xfId="56" applyFont="1" applyBorder="1"/>
    <xf numFmtId="0" fontId="37" fillId="0" borderId="64" xfId="56" applyFont="1" applyBorder="1" applyAlignment="1">
      <alignment wrapText="1"/>
    </xf>
    <xf numFmtId="0" fontId="37" fillId="0" borderId="65" xfId="56" applyFont="1" applyBorder="1"/>
    <xf numFmtId="178" fontId="0" fillId="0" borderId="66" xfId="51" applyNumberFormat="1" applyFont="1" applyBorder="1" applyAlignment="1">
      <alignment vertical="center"/>
    </xf>
    <xf numFmtId="49" fontId="37" fillId="0" borderId="66" xfId="56" applyNumberFormat="1" applyFont="1" applyBorder="1" applyAlignment="1">
      <alignment horizontal="center"/>
    </xf>
    <xf numFmtId="0" fontId="37" fillId="0" borderId="67" xfId="56" applyFont="1" applyBorder="1" applyAlignment="1">
      <alignment horizontal="center" vertical="center"/>
    </xf>
    <xf numFmtId="178" fontId="0" fillId="0" borderId="0" xfId="51" applyNumberFormat="1" applyFont="1" applyBorder="1" applyAlignment="1">
      <alignment vertical="center"/>
    </xf>
    <xf numFmtId="49" fontId="37" fillId="0" borderId="0" xfId="56" applyNumberFormat="1" applyFont="1" applyAlignment="1">
      <alignment horizontal="center"/>
    </xf>
    <xf numFmtId="0" fontId="37" fillId="0" borderId="64" xfId="56" applyFont="1" applyBorder="1" applyAlignment="1">
      <alignment horizontal="center" vertical="center"/>
    </xf>
    <xf numFmtId="0" fontId="37" fillId="14" borderId="63" xfId="55" applyFont="1" applyFill="1" applyBorder="1"/>
    <xf numFmtId="165" fontId="0" fillId="0" borderId="0" xfId="51" applyNumberFormat="1" applyFont="1" applyBorder="1" applyAlignment="1">
      <alignment vertical="center"/>
    </xf>
    <xf numFmtId="43" fontId="0" fillId="0" borderId="0" xfId="51" applyFont="1" applyBorder="1" applyAlignment="1">
      <alignment vertical="center"/>
    </xf>
    <xf numFmtId="179" fontId="0" fillId="0" borderId="0" xfId="51" applyNumberFormat="1" applyFont="1" applyBorder="1" applyAlignment="1">
      <alignment vertical="center"/>
    </xf>
    <xf numFmtId="180" fontId="1" fillId="0" borderId="0" xfId="51" applyNumberFormat="1" applyFont="1" applyBorder="1" applyAlignment="1">
      <alignment horizontal="right" vertical="center"/>
    </xf>
    <xf numFmtId="0" fontId="43" fillId="0" borderId="64" xfId="56" applyFont="1" applyBorder="1" applyAlignment="1">
      <alignment horizontal="center" vertical="center"/>
    </xf>
    <xf numFmtId="181" fontId="1" fillId="0" borderId="0" xfId="51" applyNumberFormat="1" applyFont="1" applyBorder="1" applyAlignment="1">
      <alignment horizontal="right" vertical="center"/>
    </xf>
    <xf numFmtId="0" fontId="37" fillId="0" borderId="68" xfId="56" applyFont="1" applyBorder="1"/>
    <xf numFmtId="182" fontId="1" fillId="0" borderId="69" xfId="51" applyNumberFormat="1" applyFont="1" applyBorder="1" applyAlignment="1">
      <alignment horizontal="right" vertical="center"/>
    </xf>
    <xf numFmtId="49" fontId="37" fillId="0" borderId="69" xfId="56" applyNumberFormat="1" applyFont="1" applyBorder="1" applyAlignment="1">
      <alignment horizontal="center"/>
    </xf>
    <xf numFmtId="0" fontId="37" fillId="0" borderId="70" xfId="56" applyFont="1" applyBorder="1" applyAlignment="1">
      <alignment horizontal="center" vertical="center"/>
    </xf>
    <xf numFmtId="0" fontId="1" fillId="0" borderId="64" xfId="55" applyBorder="1"/>
    <xf numFmtId="0" fontId="37" fillId="0" borderId="63" xfId="56" applyFont="1" applyBorder="1" applyAlignment="1">
      <alignment vertical="center"/>
    </xf>
    <xf numFmtId="0" fontId="37" fillId="0" borderId="70" xfId="56" applyFont="1" applyBorder="1" applyAlignment="1">
      <alignment wrapText="1"/>
    </xf>
    <xf numFmtId="0" fontId="37" fillId="14" borderId="0" xfId="55" applyFont="1" applyFill="1"/>
    <xf numFmtId="0" fontId="0" fillId="0" borderId="47" xfId="0" applyBorder="1"/>
    <xf numFmtId="0" fontId="0" fillId="0" borderId="74" xfId="0" applyBorder="1"/>
    <xf numFmtId="0" fontId="0" fillId="0" borderId="32" xfId="0" applyBorder="1"/>
    <xf numFmtId="0" fontId="0" fillId="0" borderId="75" xfId="0" applyBorder="1"/>
    <xf numFmtId="0" fontId="0" fillId="0" borderId="49" xfId="0" applyBorder="1"/>
    <xf numFmtId="0" fontId="0" fillId="0" borderId="79" xfId="0" applyBorder="1"/>
    <xf numFmtId="0" fontId="0" fillId="4" borderId="82" xfId="0" applyFill="1" applyBorder="1" applyAlignment="1">
      <alignment horizontal="center" vertical="center" wrapText="1"/>
    </xf>
    <xf numFmtId="0" fontId="2" fillId="8" borderId="53" xfId="0" applyFont="1" applyFill="1" applyBorder="1" applyAlignment="1">
      <alignment horizontal="center" vertical="center"/>
    </xf>
    <xf numFmtId="0" fontId="3" fillId="8" borderId="53" xfId="0" applyFont="1" applyFill="1" applyBorder="1" applyAlignment="1">
      <alignment horizontal="center" vertical="center" wrapText="1"/>
    </xf>
    <xf numFmtId="0" fontId="2" fillId="8" borderId="53" xfId="0" applyFont="1" applyFill="1" applyBorder="1" applyAlignment="1">
      <alignment horizontal="center" vertical="center" wrapText="1"/>
    </xf>
    <xf numFmtId="0" fontId="1" fillId="15" borderId="31" xfId="0" applyFont="1" applyFill="1" applyBorder="1" applyAlignment="1">
      <alignment horizontal="center" vertical="center" wrapText="1"/>
    </xf>
    <xf numFmtId="0" fontId="0" fillId="0" borderId="7" xfId="0" applyBorder="1"/>
    <xf numFmtId="0" fontId="1" fillId="0" borderId="0" xfId="0" applyFont="1"/>
    <xf numFmtId="0" fontId="44" fillId="0" borderId="87" xfId="0" applyFont="1" applyBorder="1" applyAlignment="1">
      <alignment horizontal="center"/>
    </xf>
    <xf numFmtId="0" fontId="44" fillId="0" borderId="88" xfId="0" applyFont="1" applyBorder="1" applyAlignment="1">
      <alignment horizontal="center"/>
    </xf>
    <xf numFmtId="0" fontId="44" fillId="0" borderId="85" xfId="0" applyFont="1" applyBorder="1" applyAlignment="1">
      <alignment horizontal="center"/>
    </xf>
    <xf numFmtId="9" fontId="0" fillId="0" borderId="8" xfId="54" applyFont="1" applyBorder="1" applyAlignment="1">
      <alignment horizontal="center"/>
    </xf>
    <xf numFmtId="0" fontId="0" fillId="4" borderId="89" xfId="0" applyFill="1" applyBorder="1" applyAlignment="1">
      <alignment horizontal="center" vertical="center"/>
    </xf>
    <xf numFmtId="0" fontId="0" fillId="4" borderId="90" xfId="0" applyFill="1" applyBorder="1" applyAlignment="1">
      <alignment horizontal="center" vertical="center"/>
    </xf>
    <xf numFmtId="0" fontId="0" fillId="4" borderId="91" xfId="0" applyFill="1" applyBorder="1" applyAlignment="1">
      <alignment horizontal="center" vertical="center"/>
    </xf>
    <xf numFmtId="0" fontId="1" fillId="15" borderId="8" xfId="0" applyFont="1" applyFill="1" applyBorder="1" applyAlignment="1">
      <alignment horizontal="center" vertical="center"/>
    </xf>
    <xf numFmtId="0" fontId="44" fillId="0" borderId="92" xfId="0" applyFont="1" applyBorder="1" applyAlignment="1">
      <alignment horizontal="center"/>
    </xf>
    <xf numFmtId="164" fontId="0" fillId="0" borderId="84" xfId="0" applyNumberFormat="1" applyBorder="1"/>
    <xf numFmtId="172" fontId="0" fillId="0" borderId="84" xfId="54" applyNumberFormat="1" applyFont="1" applyFill="1" applyBorder="1"/>
    <xf numFmtId="9" fontId="0" fillId="0" borderId="9" xfId="54" applyFont="1" applyBorder="1" applyAlignment="1">
      <alignment horizontal="center"/>
    </xf>
    <xf numFmtId="164" fontId="0" fillId="0" borderId="0" xfId="0" applyNumberFormat="1"/>
    <xf numFmtId="1" fontId="0" fillId="0" borderId="0" xfId="0" applyNumberFormat="1"/>
    <xf numFmtId="2" fontId="0" fillId="0" borderId="0" xfId="0" applyNumberFormat="1"/>
    <xf numFmtId="0" fontId="44" fillId="0" borderId="93" xfId="0" applyFont="1" applyBorder="1" applyAlignment="1">
      <alignment horizontal="center"/>
    </xf>
    <xf numFmtId="2" fontId="0" fillId="0" borderId="6" xfId="0" applyNumberFormat="1" applyBorder="1"/>
    <xf numFmtId="9" fontId="0" fillId="0" borderId="10" xfId="54" applyFont="1" applyBorder="1" applyAlignment="1">
      <alignment horizontal="center"/>
    </xf>
    <xf numFmtId="164" fontId="1" fillId="0" borderId="41" xfId="0" applyNumberFormat="1" applyFont="1" applyBorder="1"/>
    <xf numFmtId="0" fontId="1" fillId="0" borderId="0" xfId="0" applyFont="1" applyProtection="1">
      <protection locked="0"/>
    </xf>
    <xf numFmtId="0" fontId="47" fillId="0" borderId="0" xfId="52" applyFont="1" applyAlignment="1">
      <alignment vertical="center"/>
    </xf>
    <xf numFmtId="2" fontId="45" fillId="5" borderId="47" xfId="0" applyNumberFormat="1" applyFont="1" applyFill="1" applyBorder="1" applyProtection="1">
      <protection hidden="1"/>
    </xf>
    <xf numFmtId="2" fontId="33" fillId="5" borderId="53" xfId="0" applyNumberFormat="1" applyFont="1" applyFill="1" applyBorder="1" applyProtection="1">
      <protection hidden="1"/>
    </xf>
    <xf numFmtId="0" fontId="3" fillId="0" borderId="49" xfId="0" applyFont="1" applyBorder="1" applyProtection="1">
      <protection locked="0"/>
    </xf>
    <xf numFmtId="0" fontId="3" fillId="0" borderId="47" xfId="0" applyFont="1" applyBorder="1" applyProtection="1">
      <protection locked="0"/>
    </xf>
    <xf numFmtId="0" fontId="33" fillId="5" borderId="48" xfId="0" applyFont="1" applyFill="1" applyBorder="1" applyProtection="1">
      <protection locked="0"/>
    </xf>
    <xf numFmtId="0" fontId="33" fillId="5" borderId="47" xfId="0" applyFont="1" applyFill="1" applyBorder="1" applyProtection="1">
      <protection locked="0"/>
    </xf>
    <xf numFmtId="0" fontId="0" fillId="7" borderId="0" xfId="0" applyFill="1" applyAlignment="1">
      <alignment vertical="center"/>
    </xf>
    <xf numFmtId="0" fontId="0" fillId="7" borderId="0" xfId="0" applyFill="1" applyAlignment="1">
      <alignment horizontal="center" vertical="center"/>
    </xf>
    <xf numFmtId="164" fontId="56" fillId="17" borderId="83" xfId="0" applyNumberFormat="1" applyFont="1" applyFill="1" applyBorder="1" applyAlignment="1">
      <alignment horizontal="center"/>
    </xf>
    <xf numFmtId="0" fontId="56" fillId="17" borderId="83" xfId="0" applyFont="1" applyFill="1" applyBorder="1" applyAlignment="1">
      <alignment horizontal="center"/>
    </xf>
    <xf numFmtId="0" fontId="56" fillId="17" borderId="83" xfId="0" applyFont="1" applyFill="1" applyBorder="1"/>
    <xf numFmtId="0" fontId="56" fillId="17" borderId="38" xfId="0" applyFont="1" applyFill="1" applyBorder="1"/>
    <xf numFmtId="0" fontId="56" fillId="17" borderId="98" xfId="0" applyFont="1" applyFill="1" applyBorder="1"/>
    <xf numFmtId="0" fontId="49" fillId="0" borderId="0" xfId="0" applyFont="1"/>
    <xf numFmtId="0" fontId="50" fillId="0" borderId="0" xfId="0" applyFont="1"/>
    <xf numFmtId="0" fontId="51" fillId="0" borderId="0" xfId="58" applyAlignment="1">
      <alignment horizontal="left" vertical="top"/>
    </xf>
    <xf numFmtId="0" fontId="54" fillId="0" borderId="0" xfId="0" applyFont="1"/>
    <xf numFmtId="0" fontId="54" fillId="0" borderId="0" xfId="58" applyFont="1" applyAlignment="1">
      <alignment horizontal="left" vertical="top"/>
    </xf>
    <xf numFmtId="0" fontId="52" fillId="0" borderId="0" xfId="0" applyFont="1"/>
    <xf numFmtId="0" fontId="55" fillId="0" borderId="0" xfId="0" applyFont="1"/>
    <xf numFmtId="0" fontId="5" fillId="0" borderId="0" xfId="0" applyFont="1"/>
    <xf numFmtId="183" fontId="1" fillId="0" borderId="0" xfId="0" applyNumberFormat="1" applyFont="1"/>
    <xf numFmtId="183" fontId="51" fillId="0" borderId="0" xfId="58" applyNumberFormat="1" applyAlignment="1">
      <alignment horizontal="left" vertical="top"/>
    </xf>
    <xf numFmtId="183" fontId="54" fillId="0" borderId="0" xfId="0" applyNumberFormat="1" applyFont="1"/>
    <xf numFmtId="183" fontId="53" fillId="0" borderId="0" xfId="0" applyNumberFormat="1" applyFont="1"/>
    <xf numFmtId="183" fontId="56" fillId="17" borderId="104" xfId="0" applyNumberFormat="1" applyFont="1" applyFill="1" applyBorder="1" applyAlignment="1">
      <alignment horizontal="center" vertical="center"/>
    </xf>
    <xf numFmtId="176" fontId="56" fillId="17" borderId="105" xfId="0" applyNumberFormat="1" applyFont="1" applyFill="1" applyBorder="1" applyAlignment="1">
      <alignment horizontal="center" vertical="center"/>
    </xf>
    <xf numFmtId="0" fontId="0" fillId="4" borderId="29" xfId="0" applyFill="1" applyBorder="1" applyAlignment="1">
      <alignment vertical="center"/>
    </xf>
    <xf numFmtId="0" fontId="1" fillId="4" borderId="81" xfId="0" applyFont="1" applyFill="1" applyBorder="1" applyAlignment="1">
      <alignment horizontal="center" vertical="center" wrapText="1"/>
    </xf>
    <xf numFmtId="0" fontId="1" fillId="16" borderId="8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5" fillId="0" borderId="0" xfId="53" applyFont="1" applyAlignment="1" applyProtection="1">
      <alignment vertical="top" wrapText="1"/>
      <protection locked="0"/>
    </xf>
    <xf numFmtId="0" fontId="1" fillId="4" borderId="80" xfId="0" applyFont="1" applyFill="1" applyBorder="1" applyAlignment="1">
      <alignment horizontal="center" vertical="center" wrapText="1"/>
    </xf>
    <xf numFmtId="49" fontId="1" fillId="0" borderId="108" xfId="53" applyNumberFormat="1" applyFont="1" applyBorder="1" applyAlignment="1">
      <alignment vertical="center"/>
    </xf>
    <xf numFmtId="169" fontId="24" fillId="0" borderId="109" xfId="53" applyNumberFormat="1" applyBorder="1" applyAlignment="1">
      <alignment vertical="center"/>
    </xf>
    <xf numFmtId="0" fontId="24" fillId="0" borderId="110" xfId="53" applyBorder="1" applyAlignment="1">
      <alignment vertical="center"/>
    </xf>
    <xf numFmtId="0" fontId="1" fillId="0" borderId="111" xfId="53" applyFont="1" applyBorder="1" applyAlignment="1">
      <alignment vertical="center" wrapText="1"/>
    </xf>
    <xf numFmtId="49" fontId="24" fillId="0" borderId="112" xfId="53" applyNumberFormat="1" applyBorder="1" applyAlignment="1">
      <alignment vertical="center"/>
    </xf>
    <xf numFmtId="169" fontId="1" fillId="0" borderId="113" xfId="53" applyNumberFormat="1" applyFont="1" applyBorder="1" applyAlignment="1">
      <alignment vertical="center"/>
    </xf>
    <xf numFmtId="0" fontId="24" fillId="0" borderId="113" xfId="53" applyBorder="1" applyAlignment="1">
      <alignment vertical="center" wrapText="1"/>
    </xf>
    <xf numFmtId="0" fontId="1" fillId="0" borderId="114" xfId="53" applyFont="1" applyBorder="1" applyAlignment="1">
      <alignment vertical="center" wrapText="1"/>
    </xf>
    <xf numFmtId="0" fontId="1" fillId="0" borderId="103" xfId="0" applyFont="1" applyBorder="1" applyProtection="1">
      <protection locked="0"/>
    </xf>
    <xf numFmtId="0" fontId="1" fillId="6" borderId="104" xfId="0" applyFont="1" applyFill="1" applyBorder="1" applyAlignment="1" applyProtection="1">
      <alignment horizontal="center" vertical="center"/>
      <protection locked="0"/>
    </xf>
    <xf numFmtId="0" fontId="0" fillId="0" borderId="35" xfId="0" applyBorder="1" applyProtection="1">
      <protection locked="0"/>
    </xf>
    <xf numFmtId="164" fontId="0" fillId="6" borderId="36" xfId="0" applyNumberFormat="1" applyFill="1" applyBorder="1" applyAlignment="1" applyProtection="1">
      <alignment horizontal="center"/>
      <protection locked="0"/>
    </xf>
    <xf numFmtId="164" fontId="0" fillId="6" borderId="83" xfId="0" applyNumberFormat="1" applyFill="1" applyBorder="1" applyAlignment="1" applyProtection="1">
      <alignment horizontal="center"/>
      <protection locked="0"/>
    </xf>
    <xf numFmtId="0" fontId="0" fillId="6" borderId="36" xfId="0" applyFill="1" applyBorder="1" applyAlignment="1" applyProtection="1">
      <alignment horizontal="center"/>
      <protection locked="0"/>
    </xf>
    <xf numFmtId="0" fontId="0" fillId="6" borderId="83" xfId="0" applyFill="1" applyBorder="1" applyAlignment="1" applyProtection="1">
      <alignment horizontal="center"/>
      <protection locked="0"/>
    </xf>
    <xf numFmtId="0" fontId="0" fillId="6" borderId="36" xfId="0" applyFill="1" applyBorder="1" applyProtection="1">
      <protection locked="0"/>
    </xf>
    <xf numFmtId="0" fontId="0" fillId="6" borderId="83" xfId="0" applyFill="1" applyBorder="1" applyProtection="1">
      <protection locked="0"/>
    </xf>
    <xf numFmtId="0" fontId="0" fillId="0" borderId="37" xfId="0" applyBorder="1" applyProtection="1">
      <protection locked="0"/>
    </xf>
    <xf numFmtId="0" fontId="0" fillId="6" borderId="38" xfId="0" applyFill="1" applyBorder="1" applyProtection="1">
      <protection locked="0"/>
    </xf>
    <xf numFmtId="0" fontId="1" fillId="6" borderId="106" xfId="0" applyFont="1" applyFill="1" applyBorder="1" applyAlignment="1" applyProtection="1">
      <alignment horizontal="center" vertical="center"/>
      <protection locked="0"/>
    </xf>
    <xf numFmtId="9" fontId="0" fillId="6" borderId="105" xfId="0" applyNumberFormat="1" applyFill="1" applyBorder="1" applyAlignment="1" applyProtection="1">
      <alignment horizontal="center" vertical="center"/>
      <protection locked="0"/>
    </xf>
    <xf numFmtId="164" fontId="0" fillId="6" borderId="99" xfId="0" applyNumberFormat="1" applyFill="1" applyBorder="1" applyAlignment="1" applyProtection="1">
      <alignment horizontal="center"/>
      <protection locked="0"/>
    </xf>
    <xf numFmtId="9" fontId="0" fillId="6" borderId="83" xfId="0" applyNumberFormat="1" applyFill="1" applyBorder="1" applyAlignment="1" applyProtection="1">
      <alignment horizontal="center" vertical="center"/>
      <protection locked="0"/>
    </xf>
    <xf numFmtId="0" fontId="0" fillId="6" borderId="99" xfId="0" applyFill="1" applyBorder="1" applyAlignment="1" applyProtection="1">
      <alignment horizontal="center"/>
      <protection locked="0"/>
    </xf>
    <xf numFmtId="0" fontId="0" fillId="6" borderId="99" xfId="0" applyFill="1" applyBorder="1" applyProtection="1">
      <protection locked="0"/>
    </xf>
    <xf numFmtId="0" fontId="0" fillId="6" borderId="100" xfId="0" applyFill="1" applyBorder="1" applyProtection="1">
      <protection locked="0"/>
    </xf>
    <xf numFmtId="9" fontId="0" fillId="6" borderId="98" xfId="0" applyNumberFormat="1" applyFill="1" applyBorder="1" applyAlignment="1" applyProtection="1">
      <alignment horizontal="center" vertical="center"/>
      <protection locked="0"/>
    </xf>
    <xf numFmtId="184" fontId="0" fillId="5" borderId="47" xfId="0" applyNumberFormat="1" applyFill="1" applyBorder="1" applyAlignment="1" applyProtection="1">
      <alignment horizontal="center"/>
      <protection hidden="1"/>
    </xf>
    <xf numFmtId="184" fontId="0" fillId="5" borderId="32" xfId="0" applyNumberFormat="1" applyFill="1" applyBorder="1" applyAlignment="1" applyProtection="1">
      <alignment horizontal="center"/>
      <protection hidden="1"/>
    </xf>
    <xf numFmtId="0" fontId="0" fillId="5" borderId="107" xfId="0" applyFill="1" applyBorder="1" applyAlignment="1" applyProtection="1">
      <alignment horizontal="center"/>
      <protection hidden="1"/>
    </xf>
    <xf numFmtId="0" fontId="0" fillId="5" borderId="101" xfId="0" applyFill="1" applyBorder="1" applyAlignment="1" applyProtection="1">
      <alignment horizontal="center"/>
      <protection hidden="1"/>
    </xf>
    <xf numFmtId="0" fontId="0" fillId="5" borderId="102" xfId="0" applyFill="1" applyBorder="1" applyAlignment="1" applyProtection="1">
      <alignment horizontal="center"/>
      <protection hidden="1"/>
    </xf>
    <xf numFmtId="0" fontId="1" fillId="7" borderId="12" xfId="0" applyFont="1" applyFill="1" applyBorder="1"/>
    <xf numFmtId="0" fontId="1" fillId="0" borderId="12" xfId="0" applyFont="1" applyBorder="1"/>
    <xf numFmtId="0" fontId="3" fillId="0" borderId="0" xfId="0" applyFont="1"/>
    <xf numFmtId="0" fontId="3" fillId="0" borderId="57" xfId="0" applyFont="1" applyBorder="1"/>
    <xf numFmtId="0" fontId="3" fillId="4" borderId="47" xfId="0" applyFont="1" applyFill="1" applyBorder="1" applyAlignment="1">
      <alignment vertical="center"/>
    </xf>
    <xf numFmtId="0" fontId="3" fillId="4" borderId="47" xfId="0" applyFont="1" applyFill="1" applyBorder="1" applyAlignment="1">
      <alignment horizontal="center" vertical="center"/>
    </xf>
    <xf numFmtId="0" fontId="3" fillId="11" borderId="50" xfId="0" applyFont="1" applyFill="1" applyBorder="1" applyAlignment="1">
      <alignment vertical="center"/>
    </xf>
    <xf numFmtId="0" fontId="3" fillId="11" borderId="50" xfId="0" applyFont="1" applyFill="1" applyBorder="1" applyAlignment="1">
      <alignment vertical="center" wrapText="1"/>
    </xf>
    <xf numFmtId="0" fontId="3" fillId="11" borderId="54" xfId="0" applyFont="1" applyFill="1" applyBorder="1" applyAlignment="1">
      <alignment vertical="center"/>
    </xf>
    <xf numFmtId="0" fontId="3" fillId="11" borderId="51" xfId="0" applyFont="1" applyFill="1" applyBorder="1" applyAlignment="1">
      <alignment vertical="center"/>
    </xf>
    <xf numFmtId="170" fontId="3" fillId="11" borderId="50" xfId="51" applyNumberFormat="1" applyFont="1" applyFill="1" applyBorder="1" applyAlignment="1">
      <alignment vertical="center"/>
    </xf>
    <xf numFmtId="0" fontId="3" fillId="0" borderId="49" xfId="0" applyFont="1" applyBorder="1" applyAlignment="1" applyProtection="1">
      <alignment wrapText="1"/>
      <protection locked="0"/>
    </xf>
    <xf numFmtId="0" fontId="3" fillId="6" borderId="49" xfId="0" applyFont="1" applyFill="1" applyBorder="1" applyProtection="1">
      <protection locked="0"/>
    </xf>
    <xf numFmtId="2" fontId="3" fillId="9" borderId="55" xfId="0" applyNumberFormat="1" applyFont="1" applyFill="1" applyBorder="1" applyProtection="1">
      <protection hidden="1"/>
    </xf>
    <xf numFmtId="0" fontId="3" fillId="10" borderId="52" xfId="0" applyFont="1" applyFill="1" applyBorder="1" applyProtection="1">
      <protection locked="0"/>
    </xf>
    <xf numFmtId="0" fontId="3" fillId="10" borderId="49" xfId="0" applyFont="1" applyFill="1" applyBorder="1" applyProtection="1">
      <protection locked="0"/>
    </xf>
    <xf numFmtId="0" fontId="3" fillId="0" borderId="47" xfId="0" applyFont="1" applyBorder="1" applyAlignment="1" applyProtection="1">
      <alignment wrapText="1"/>
      <protection locked="0"/>
    </xf>
    <xf numFmtId="0" fontId="3" fillId="6" borderId="47" xfId="0" applyFont="1" applyFill="1" applyBorder="1" applyProtection="1">
      <protection locked="0"/>
    </xf>
    <xf numFmtId="2" fontId="3" fillId="9" borderId="53" xfId="0" applyNumberFormat="1" applyFont="1" applyFill="1" applyBorder="1" applyProtection="1">
      <protection hidden="1"/>
    </xf>
    <xf numFmtId="0" fontId="3" fillId="10" borderId="48" xfId="0" applyFont="1" applyFill="1" applyBorder="1" applyProtection="1">
      <protection locked="0"/>
    </xf>
    <xf numFmtId="0" fontId="3" fillId="10" borderId="47" xfId="0" applyFont="1" applyFill="1" applyBorder="1" applyProtection="1">
      <protection locked="0"/>
    </xf>
    <xf numFmtId="0" fontId="1" fillId="0" borderId="15" xfId="0" applyFont="1" applyBorder="1"/>
    <xf numFmtId="0" fontId="2" fillId="0" borderId="12" xfId="0" applyFont="1" applyBorder="1"/>
    <xf numFmtId="0" fontId="1" fillId="4" borderId="81" xfId="0" applyFont="1" applyFill="1" applyBorder="1" applyAlignment="1">
      <alignment horizontal="center" vertical="center" wrapText="1" shrinkToFit="1"/>
    </xf>
    <xf numFmtId="0" fontId="2" fillId="0" borderId="0" xfId="0" applyFont="1"/>
    <xf numFmtId="0" fontId="3" fillId="0" borderId="0" xfId="0" applyFont="1" applyAlignment="1">
      <alignment wrapText="1"/>
    </xf>
    <xf numFmtId="0" fontId="1" fillId="4" borderId="43" xfId="0" applyFont="1" applyFill="1" applyBorder="1" applyAlignment="1">
      <alignment horizontal="center" vertical="center" wrapText="1"/>
    </xf>
    <xf numFmtId="0" fontId="1" fillId="0" borderId="84" xfId="0" applyFont="1" applyBorder="1"/>
    <xf numFmtId="0" fontId="5" fillId="8" borderId="115" xfId="53" applyFont="1" applyFill="1" applyBorder="1" applyAlignment="1">
      <alignment horizontal="center" vertical="center"/>
    </xf>
    <xf numFmtId="0" fontId="5" fillId="8" borderId="116" xfId="53" applyFont="1" applyFill="1" applyBorder="1" applyAlignment="1">
      <alignment horizontal="center" vertical="center"/>
    </xf>
    <xf numFmtId="0" fontId="5" fillId="8" borderId="117" xfId="53" applyFont="1" applyFill="1" applyBorder="1" applyAlignment="1">
      <alignment horizontal="center" vertical="center" wrapText="1"/>
    </xf>
    <xf numFmtId="0" fontId="3" fillId="4" borderId="47" xfId="0" applyFont="1" applyFill="1" applyBorder="1" applyAlignment="1">
      <alignment horizontal="center" vertical="center"/>
    </xf>
    <xf numFmtId="0" fontId="3" fillId="4" borderId="47" xfId="0" applyFont="1" applyFill="1" applyBorder="1" applyAlignment="1">
      <alignment horizontal="center" vertical="center" wrapText="1"/>
    </xf>
    <xf numFmtId="0" fontId="3" fillId="0" borderId="47" xfId="0" applyFont="1" applyBorder="1" applyAlignment="1">
      <alignment horizontal="center" vertical="center" wrapText="1"/>
    </xf>
    <xf numFmtId="0" fontId="0" fillId="4" borderId="72" xfId="0" applyFill="1" applyBorder="1" applyAlignment="1">
      <alignment horizontal="center" vertical="center"/>
    </xf>
    <xf numFmtId="0" fontId="0" fillId="4" borderId="71" xfId="0" applyFill="1" applyBorder="1" applyAlignment="1">
      <alignment horizontal="center" vertical="center"/>
    </xf>
    <xf numFmtId="0" fontId="0" fillId="4" borderId="76" xfId="0" applyFill="1" applyBorder="1" applyAlignment="1">
      <alignment horizontal="center" vertical="center"/>
    </xf>
    <xf numFmtId="0" fontId="0" fillId="0" borderId="48" xfId="0" applyBorder="1" applyAlignment="1"/>
    <xf numFmtId="0" fontId="0" fillId="0" borderId="47" xfId="0" applyBorder="1" applyAlignment="1"/>
    <xf numFmtId="0" fontId="1" fillId="0" borderId="14" xfId="0" applyFont="1" applyBorder="1" applyAlignment="1">
      <alignment horizontal="left" vertical="center" wrapText="1"/>
    </xf>
    <xf numFmtId="0" fontId="1" fillId="0" borderId="45" xfId="0" applyFont="1" applyBorder="1" applyAlignment="1">
      <alignment horizontal="left" vertical="center" wrapText="1"/>
    </xf>
    <xf numFmtId="0" fontId="1" fillId="0" borderId="77" xfId="0" applyFont="1" applyBorder="1" applyAlignment="1">
      <alignment horizontal="left" vertical="center" wrapText="1"/>
    </xf>
    <xf numFmtId="0" fontId="1" fillId="0" borderId="78" xfId="0" applyFont="1" applyBorder="1" applyAlignment="1">
      <alignment horizontal="lef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44" xfId="0" applyBorder="1" applyAlignment="1"/>
    <xf numFmtId="0" fontId="0" fillId="0" borderId="73" xfId="0" applyBorder="1" applyAlignment="1"/>
    <xf numFmtId="0" fontId="0" fillId="0" borderId="95" xfId="0" applyBorder="1" applyAlignment="1">
      <alignment vertical="center" wrapText="1"/>
    </xf>
    <xf numFmtId="0" fontId="0" fillId="0" borderId="96" xfId="0" applyBorder="1" applyAlignment="1">
      <alignment vertical="center" wrapText="1"/>
    </xf>
    <xf numFmtId="0" fontId="0" fillId="0" borderId="97" xfId="0" applyBorder="1" applyAlignment="1">
      <alignment vertical="center" wrapText="1"/>
    </xf>
    <xf numFmtId="0" fontId="0" fillId="0" borderId="94" xfId="0" applyBorder="1" applyAlignment="1"/>
    <xf numFmtId="0" fontId="0" fillId="0" borderId="32" xfId="0" applyBorder="1" applyAlignment="1"/>
    <xf numFmtId="0" fontId="29" fillId="12" borderId="47" xfId="0" applyFont="1" applyFill="1" applyBorder="1" applyAlignment="1">
      <alignment horizontal="center" vertical="center"/>
    </xf>
    <xf numFmtId="0" fontId="3" fillId="8" borderId="47" xfId="0" applyFont="1" applyFill="1" applyBorder="1" applyAlignment="1">
      <alignment horizontal="center" vertical="center"/>
    </xf>
    <xf numFmtId="0" fontId="3" fillId="8" borderId="47" xfId="0" applyFont="1" applyFill="1" applyBorder="1" applyAlignment="1">
      <alignment horizontal="center" vertical="center" wrapText="1"/>
    </xf>
    <xf numFmtId="0" fontId="2" fillId="8" borderId="47" xfId="0" applyFont="1" applyFill="1" applyBorder="1" applyAlignment="1">
      <alignment horizontal="center" vertical="center"/>
    </xf>
    <xf numFmtId="0" fontId="2" fillId="8" borderId="48" xfId="0" applyFont="1" applyFill="1" applyBorder="1" applyAlignment="1">
      <alignment horizontal="center" vertical="center"/>
    </xf>
    <xf numFmtId="0" fontId="3" fillId="8" borderId="48"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1" fillId="0" borderId="0" xfId="0" applyFont="1" applyAlignment="1">
      <alignment horizontal="left" vertical="center" wrapText="1"/>
    </xf>
    <xf numFmtId="0" fontId="1" fillId="0" borderId="33" xfId="0" applyFont="1" applyBorder="1" applyAlignment="1">
      <alignment horizontal="left" vertical="center" wrapText="1"/>
    </xf>
    <xf numFmtId="0" fontId="1" fillId="4" borderId="40" xfId="0" applyFont="1" applyFill="1" applyBorder="1" applyAlignment="1">
      <alignment horizontal="center" vertical="center" wrapText="1"/>
    </xf>
    <xf numFmtId="0" fontId="0" fillId="4" borderId="41" xfId="0" applyFill="1" applyBorder="1" applyAlignment="1">
      <alignment horizontal="center" vertical="center" wrapText="1"/>
    </xf>
    <xf numFmtId="0" fontId="5" fillId="0" borderId="41" xfId="0" applyFont="1" applyBorder="1" applyAlignment="1">
      <alignment vertical="top" wrapText="1"/>
    </xf>
    <xf numFmtId="0" fontId="5" fillId="0" borderId="42" xfId="0" applyFont="1" applyBorder="1" applyAlignment="1">
      <alignment vertical="top" wrapText="1"/>
    </xf>
    <xf numFmtId="0" fontId="1" fillId="4" borderId="43" xfId="0" applyFont="1" applyFill="1" applyBorder="1" applyAlignment="1">
      <alignment horizontal="center" vertical="center"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1" fillId="4" borderId="56" xfId="0" applyFont="1" applyFill="1" applyBorder="1" applyAlignment="1">
      <alignment horizontal="center" vertical="center" wrapText="1"/>
    </xf>
    <xf numFmtId="0" fontId="5" fillId="4" borderId="34" xfId="0" applyFont="1" applyFill="1" applyBorder="1" applyAlignment="1">
      <alignment horizontal="center" vertical="center"/>
    </xf>
    <xf numFmtId="0" fontId="5" fillId="4" borderId="84" xfId="0" applyFont="1" applyFill="1" applyBorder="1" applyAlignment="1">
      <alignment horizontal="center" vertical="center"/>
    </xf>
    <xf numFmtId="0" fontId="5" fillId="4" borderId="46" xfId="0" applyFont="1" applyFill="1" applyBorder="1" applyAlignment="1">
      <alignment horizontal="center" vertical="center"/>
    </xf>
    <xf numFmtId="0" fontId="5" fillId="4" borderId="0" xfId="0" applyFont="1" applyFill="1" applyAlignment="1">
      <alignment horizontal="center" vertical="center"/>
    </xf>
    <xf numFmtId="0" fontId="5" fillId="0" borderId="40" xfId="0" applyFont="1" applyBorder="1" applyAlignment="1">
      <alignment vertical="top" wrapText="1"/>
    </xf>
    <xf numFmtId="0" fontId="26" fillId="4" borderId="7"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29" xfId="0" applyFont="1" applyFill="1" applyBorder="1" applyAlignment="1">
      <alignment horizontal="center" vertical="center"/>
    </xf>
    <xf numFmtId="0" fontId="4" fillId="4" borderId="86" xfId="0" applyFont="1" applyFill="1" applyBorder="1" applyAlignment="1">
      <alignment horizontal="center" vertical="center" textRotation="90"/>
    </xf>
    <xf numFmtId="0" fontId="4" fillId="4" borderId="87" xfId="0" applyFont="1" applyFill="1" applyBorder="1" applyAlignment="1">
      <alignment horizontal="center" vertical="center" textRotation="90"/>
    </xf>
    <xf numFmtId="0" fontId="48" fillId="18" borderId="0" xfId="0" applyFont="1" applyFill="1" applyAlignment="1">
      <alignment horizontal="left"/>
    </xf>
    <xf numFmtId="0" fontId="2" fillId="8" borderId="58" xfId="56" applyFont="1" applyFill="1" applyBorder="1" applyAlignment="1">
      <alignment horizontal="left"/>
    </xf>
    <xf numFmtId="0" fontId="2" fillId="8" borderId="60" xfId="56" applyFont="1" applyFill="1" applyBorder="1" applyAlignment="1">
      <alignment horizontal="left"/>
    </xf>
    <xf numFmtId="0" fontId="2" fillId="8" borderId="59" xfId="56" applyFont="1" applyFill="1" applyBorder="1" applyAlignment="1">
      <alignment horizontal="left"/>
    </xf>
    <xf numFmtId="0" fontId="1" fillId="0" borderId="0" xfId="55" applyAlignment="1">
      <alignment horizontal="left" vertical="center" wrapText="1"/>
    </xf>
    <xf numFmtId="0" fontId="35" fillId="8" borderId="29" xfId="56" applyFont="1" applyFill="1" applyBorder="1" applyAlignment="1">
      <alignment horizontal="left"/>
    </xf>
    <xf numFmtId="0" fontId="35" fillId="8" borderId="7" xfId="56" applyFont="1" applyFill="1" applyBorder="1" applyAlignment="1">
      <alignment horizontal="left"/>
    </xf>
    <xf numFmtId="0" fontId="35" fillId="8" borderId="11" xfId="56" applyFont="1" applyFill="1" applyBorder="1" applyAlignment="1">
      <alignment horizontal="left"/>
    </xf>
    <xf numFmtId="0" fontId="35" fillId="8" borderId="58" xfId="56" applyFont="1" applyFill="1" applyBorder="1" applyAlignment="1">
      <alignment horizontal="left"/>
    </xf>
    <xf numFmtId="0" fontId="35" fillId="8" borderId="59" xfId="56" applyFont="1" applyFill="1" applyBorder="1" applyAlignment="1">
      <alignment horizontal="left"/>
    </xf>
    <xf numFmtId="0" fontId="35" fillId="8" borderId="60" xfId="56" applyFont="1" applyFill="1" applyBorder="1" applyAlignment="1">
      <alignment horizontal="left"/>
    </xf>
  </cellXfs>
  <cellStyles count="59">
    <cellStyle name="Column heading" xfId="1" xr:uid="{00000000-0005-0000-0000-000000000000}"/>
    <cellStyle name="Comma" xfId="51" builtinId="3"/>
    <cellStyle name="Comma 2" xfId="57" xr:uid="{B7F8221E-5C50-42FD-841E-5DE6A2ECB6EC}"/>
    <cellStyle name="Comma0" xfId="2" xr:uid="{00000000-0005-0000-0000-000001000000}"/>
    <cellStyle name="Corner heading" xfId="3" xr:uid="{00000000-0005-0000-0000-000002000000}"/>
    <cellStyle name="Currency0" xfId="4" xr:uid="{00000000-0005-0000-0000-000003000000}"/>
    <cellStyle name="Data" xfId="5" xr:uid="{00000000-0005-0000-0000-000004000000}"/>
    <cellStyle name="Data no deci" xfId="6" xr:uid="{00000000-0005-0000-0000-000005000000}"/>
    <cellStyle name="Data Superscript" xfId="7" xr:uid="{00000000-0005-0000-0000-000006000000}"/>
    <cellStyle name="Data_1-1A-Regular" xfId="8" xr:uid="{00000000-0005-0000-0000-000007000000}"/>
    <cellStyle name="Data-one deci" xfId="9" xr:uid="{00000000-0005-0000-0000-000008000000}"/>
    <cellStyle name="Date" xfId="10" xr:uid="{00000000-0005-0000-0000-000009000000}"/>
    <cellStyle name="Fixed" xfId="11" xr:uid="{00000000-0005-0000-0000-00000A000000}"/>
    <cellStyle name="Heading 1" xfId="12" builtinId="16" customBuiltin="1"/>
    <cellStyle name="Heading 2" xfId="13" builtinId="17" customBuiltin="1"/>
    <cellStyle name="Hed Side" xfId="14" xr:uid="{00000000-0005-0000-0000-00000D000000}"/>
    <cellStyle name="Hed Side bold" xfId="15" xr:uid="{00000000-0005-0000-0000-00000E000000}"/>
    <cellStyle name="Hed Side Indent" xfId="16" xr:uid="{00000000-0005-0000-0000-00000F000000}"/>
    <cellStyle name="Hed Side Regular" xfId="17" xr:uid="{00000000-0005-0000-0000-000010000000}"/>
    <cellStyle name="Hed Side_1-1A-Regular" xfId="18" xr:uid="{00000000-0005-0000-0000-000011000000}"/>
    <cellStyle name="Hed Top" xfId="19" xr:uid="{00000000-0005-0000-0000-000012000000}"/>
    <cellStyle name="Hed Top - SECTION" xfId="20" xr:uid="{00000000-0005-0000-0000-000013000000}"/>
    <cellStyle name="Hed Top_3-new4" xfId="21" xr:uid="{00000000-0005-0000-0000-000014000000}"/>
    <cellStyle name="Hyperlink 2" xfId="52" xr:uid="{9300D227-18B4-408D-BC40-FA11BC0DE547}"/>
    <cellStyle name="Milliers [0]_Annex_comb_guideline_version4-2" xfId="22" xr:uid="{00000000-0005-0000-0000-000015000000}"/>
    <cellStyle name="Milliers_Annex_comb_guideline_version4-2" xfId="23" xr:uid="{00000000-0005-0000-0000-000016000000}"/>
    <cellStyle name="Monétaire [0]_Annex comb guideline 4-7" xfId="24" xr:uid="{00000000-0005-0000-0000-000017000000}"/>
    <cellStyle name="Monétaire_Annex_comb_guideline_version4-2" xfId="25" xr:uid="{00000000-0005-0000-0000-000018000000}"/>
    <cellStyle name="Normal" xfId="0" builtinId="0"/>
    <cellStyle name="Normal 2" xfId="53" xr:uid="{EC533F6D-6E16-48D8-85BA-51E0DE877616}"/>
    <cellStyle name="Normal 3" xfId="55" xr:uid="{3FAA8F35-D2CA-4858-B6D1-0A9666797C92}"/>
    <cellStyle name="Normal 3 2" xfId="56" xr:uid="{CB97FA9C-355E-4CD3-8CFC-CF1DBE19AB2C}"/>
    <cellStyle name="Normal_Stationary_combustion_tool_GL1" xfId="58" xr:uid="{1C9A9959-9E8B-452C-983C-6661D81771E3}"/>
    <cellStyle name="Percent" xfId="54" builtinId="5"/>
    <cellStyle name="Reference" xfId="26" xr:uid="{00000000-0005-0000-0000-00001A000000}"/>
    <cellStyle name="Row heading" xfId="27" xr:uid="{00000000-0005-0000-0000-00001B000000}"/>
    <cellStyle name="Source Hed" xfId="28" xr:uid="{00000000-0005-0000-0000-00001C000000}"/>
    <cellStyle name="Source Letter" xfId="29" xr:uid="{00000000-0005-0000-0000-00001D000000}"/>
    <cellStyle name="Source Superscript" xfId="30" xr:uid="{00000000-0005-0000-0000-00001E000000}"/>
    <cellStyle name="Source Text" xfId="31" xr:uid="{00000000-0005-0000-0000-00001F000000}"/>
    <cellStyle name="State" xfId="32" xr:uid="{00000000-0005-0000-0000-000020000000}"/>
    <cellStyle name="Superscript" xfId="33" xr:uid="{00000000-0005-0000-0000-000021000000}"/>
    <cellStyle name="Superscript- regular" xfId="34" xr:uid="{00000000-0005-0000-0000-000022000000}"/>
    <cellStyle name="Superscript_1-1A-Regular" xfId="35" xr:uid="{00000000-0005-0000-0000-000023000000}"/>
    <cellStyle name="Table Data" xfId="36" xr:uid="{00000000-0005-0000-0000-000024000000}"/>
    <cellStyle name="Table Head Top" xfId="37" xr:uid="{00000000-0005-0000-0000-000025000000}"/>
    <cellStyle name="Table Hed Side" xfId="38" xr:uid="{00000000-0005-0000-0000-000026000000}"/>
    <cellStyle name="Table Title" xfId="39" xr:uid="{00000000-0005-0000-0000-000027000000}"/>
    <cellStyle name="Title Text" xfId="40" xr:uid="{00000000-0005-0000-0000-000028000000}"/>
    <cellStyle name="Title Text 1" xfId="41" xr:uid="{00000000-0005-0000-0000-000029000000}"/>
    <cellStyle name="Title Text 2" xfId="42" xr:uid="{00000000-0005-0000-0000-00002A000000}"/>
    <cellStyle name="Title-1" xfId="43" xr:uid="{00000000-0005-0000-0000-00002B000000}"/>
    <cellStyle name="Title-2" xfId="44" xr:uid="{00000000-0005-0000-0000-00002C000000}"/>
    <cellStyle name="Title-3" xfId="45" xr:uid="{00000000-0005-0000-0000-00002D000000}"/>
    <cellStyle name="Total" xfId="46" builtinId="25" customBuiltin="1"/>
    <cellStyle name="Wrap" xfId="47" xr:uid="{00000000-0005-0000-0000-00002F000000}"/>
    <cellStyle name="Wrap Bold" xfId="48" xr:uid="{00000000-0005-0000-0000-000030000000}"/>
    <cellStyle name="Wrap Title" xfId="49" xr:uid="{00000000-0005-0000-0000-000031000000}"/>
    <cellStyle name="Wrap_NTS99-~11" xfId="50" xr:uid="{00000000-0005-0000-0000-000032000000}"/>
  </cellStyles>
  <dxfs count="0"/>
  <tableStyles count="0" defaultTableStyle="TableStyleMedium2" defaultPivotStyle="PivotStyleLight16"/>
  <colors>
    <mruColors>
      <color rgb="FF00C6B9"/>
      <color rgb="FFFFCC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361287</xdr:colOff>
      <xdr:row>0</xdr:row>
      <xdr:rowOff>57318</xdr:rowOff>
    </xdr:from>
    <xdr:to>
      <xdr:col>1</xdr:col>
      <xdr:colOff>2915892</xdr:colOff>
      <xdr:row>5</xdr:row>
      <xdr:rowOff>21504</xdr:rowOff>
    </xdr:to>
    <xdr:pic>
      <xdr:nvPicPr>
        <xdr:cNvPr id="2" name="Picture 1">
          <a:extLst>
            <a:ext uri="{FF2B5EF4-FFF2-40B4-BE49-F238E27FC236}">
              <a16:creationId xmlns:a16="http://schemas.microsoft.com/office/drawing/2014/main" id="{D43706B1-C861-4B48-92A5-B97A673D8B06}"/>
            </a:ext>
          </a:extLst>
        </xdr:cNvPr>
        <xdr:cNvPicPr>
          <a:picLocks noChangeAspect="1"/>
        </xdr:cNvPicPr>
      </xdr:nvPicPr>
      <xdr:blipFill>
        <a:blip xmlns:r="http://schemas.openxmlformats.org/officeDocument/2006/relationships" r:embed="rId1"/>
        <a:stretch>
          <a:fillRect/>
        </a:stretch>
      </xdr:blipFill>
      <xdr:spPr>
        <a:xfrm>
          <a:off x="361287" y="57318"/>
          <a:ext cx="2916555" cy="773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32496</xdr:rowOff>
    </xdr:from>
    <xdr:to>
      <xdr:col>16</xdr:col>
      <xdr:colOff>0</xdr:colOff>
      <xdr:row>54</xdr:row>
      <xdr:rowOff>134471</xdr:rowOff>
    </xdr:to>
    <xdr:sp macro="" textlink="">
      <xdr:nvSpPr>
        <xdr:cNvPr id="1026" name="Text Box 2">
          <a:extLst>
            <a:ext uri="{FF2B5EF4-FFF2-40B4-BE49-F238E27FC236}">
              <a16:creationId xmlns:a16="http://schemas.microsoft.com/office/drawing/2014/main" id="{DDF69C8F-3231-E3CB-2FFC-4984D4848FE8}"/>
            </a:ext>
          </a:extLst>
        </xdr:cNvPr>
        <xdr:cNvSpPr txBox="1">
          <a:spLocks noChangeArrowheads="1"/>
        </xdr:cNvSpPr>
      </xdr:nvSpPr>
      <xdr:spPr bwMode="auto">
        <a:xfrm>
          <a:off x="9525" y="32496"/>
          <a:ext cx="9605122" cy="8573622"/>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400" b="1" i="0" u="none" strike="noStrike" baseline="0">
              <a:solidFill>
                <a:srgbClr val="000000"/>
              </a:solidFill>
              <a:latin typeface="Arial" panose="020B0604020202020204" pitchFamily="34" charset="0"/>
              <a:cs typeface="Arial" panose="020B0604020202020204" pitchFamily="34" charset="0"/>
            </a:rPr>
            <a:t>Introduction</a:t>
          </a: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This tool facilitates the calculation of direct CO</a:t>
          </a:r>
          <a:r>
            <a:rPr lang="en-US" sz="1400" b="0" i="0" u="none" strike="noStrike" baseline="-25000">
              <a:solidFill>
                <a:srgbClr val="000000"/>
              </a:solidFill>
              <a:latin typeface="Arial" panose="020B0604020202020204" pitchFamily="34" charset="0"/>
              <a:cs typeface="Arial" panose="020B0604020202020204" pitchFamily="34" charset="0"/>
            </a:rPr>
            <a:t>2</a:t>
          </a:r>
          <a:r>
            <a:rPr lang="en-US" sz="1400" b="0" i="0" u="none" strike="noStrike" baseline="0">
              <a:solidFill>
                <a:srgbClr val="000000"/>
              </a:solidFill>
              <a:latin typeface="Arial" panose="020B0604020202020204" pitchFamily="34" charset="0"/>
              <a:cs typeface="Arial" panose="020B0604020202020204" pitchFamily="34" charset="0"/>
            </a:rPr>
            <a:t> emissions from the production of ammonia (NH</a:t>
          </a:r>
          <a:r>
            <a:rPr lang="en-US" sz="1400" b="0" i="0" u="none" strike="noStrike" baseline="-25000">
              <a:solidFill>
                <a:srgbClr val="000000"/>
              </a:solidFill>
              <a:latin typeface="Arial" panose="020B0604020202020204" pitchFamily="34" charset="0"/>
              <a:cs typeface="Arial" panose="020B0604020202020204" pitchFamily="34" charset="0"/>
            </a:rPr>
            <a:t>3</a:t>
          </a:r>
          <a:r>
            <a:rPr lang="en-US" sz="1400" b="0" i="0" u="none" strike="noStrike" baseline="0">
              <a:solidFill>
                <a:srgbClr val="000000"/>
              </a:solidFill>
              <a:latin typeface="Arial" panose="020B0604020202020204" pitchFamily="34" charset="0"/>
              <a:cs typeface="Arial" panose="020B0604020202020204" pitchFamily="34" charset="0"/>
            </a:rPr>
            <a:t>). This tool is to be used in conjunction with two additional documents:</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1) ‘Calculating CO</a:t>
          </a:r>
          <a:r>
            <a:rPr lang="en-US" sz="1400" b="0" i="0" u="none" strike="noStrike" baseline="-25000">
              <a:solidFill>
                <a:srgbClr val="000000"/>
              </a:solidFill>
              <a:latin typeface="Arial" panose="020B0604020202020204" pitchFamily="34" charset="0"/>
              <a:cs typeface="Arial" panose="020B0604020202020204" pitchFamily="34" charset="0"/>
            </a:rPr>
            <a:t>2</a:t>
          </a:r>
          <a:r>
            <a:rPr lang="en-US" sz="1400" b="0" i="0" u="none" strike="noStrike" baseline="0">
              <a:solidFill>
                <a:srgbClr val="000000"/>
              </a:solidFill>
              <a:latin typeface="Arial" panose="020B0604020202020204" pitchFamily="34" charset="0"/>
              <a:cs typeface="Arial" panose="020B0604020202020204" pitchFamily="34" charset="0"/>
            </a:rPr>
            <a:t> Emissions from Ammonia </a:t>
          </a:r>
          <a:r>
            <a:rPr lang="en-US" sz="1400" b="0" i="0" u="none" strike="noStrike" baseline="0">
              <a:solidFill>
                <a:srgbClr val="000000"/>
              </a:solidFill>
              <a:latin typeface="Arial" panose="020B0604020202020204" pitchFamily="34" charset="0"/>
              <a:ea typeface="+mn-ea"/>
              <a:cs typeface="Arial" panose="020B0604020202020204" pitchFamily="34" charset="0"/>
            </a:rPr>
            <a:t>Production, Guide to calculation worksheets</a:t>
          </a:r>
          <a:r>
            <a:rPr lang="en-US" sz="1400" b="0" i="0" u="none" strike="noStrike" baseline="0">
              <a:solidFill>
                <a:srgbClr val="000000"/>
              </a:solidFill>
              <a:latin typeface="Arial" panose="020B0604020202020204" pitchFamily="34" charset="0"/>
              <a:cs typeface="Arial" panose="020B0604020202020204" pitchFamily="34" charset="0"/>
            </a:rPr>
            <a:t>' (Version 2.0), and</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2) ‘GHG Protocol Corporate Accounting and Reporting Standard’. </a:t>
          </a: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This is a sector-specific tool, which should be applied by all companies whose operations involve the production of ammonia. Emissions from activities common to multiple sectors, such as business travel and stationary combustion, can be calculated using other tools available at www.ghgprotocol.org. </a:t>
          </a: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1" i="0" u="none" strike="noStrike" baseline="0">
              <a:solidFill>
                <a:srgbClr val="000000"/>
              </a:solidFill>
              <a:latin typeface="Arial" panose="020B0604020202020204" pitchFamily="34" charset="0"/>
              <a:cs typeface="Arial" panose="020B0604020202020204" pitchFamily="34" charset="0"/>
            </a:rPr>
            <a:t>Brief overview of methodology</a:t>
          </a: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This tool offers a single method for calculating the CO</a:t>
          </a:r>
          <a:r>
            <a:rPr lang="en-US" sz="1400" b="0" i="0" u="none" strike="noStrike" baseline="-25000">
              <a:solidFill>
                <a:srgbClr val="000000"/>
              </a:solidFill>
              <a:latin typeface="Arial" panose="020B0604020202020204" pitchFamily="34" charset="0"/>
              <a:cs typeface="Arial" panose="020B0604020202020204" pitchFamily="34" charset="0"/>
            </a:rPr>
            <a:t>2</a:t>
          </a:r>
          <a:r>
            <a:rPr lang="en-US" sz="1400" b="0" i="0" u="none" strike="noStrike" baseline="0">
              <a:solidFill>
                <a:srgbClr val="000000"/>
              </a:solidFill>
              <a:latin typeface="Arial" panose="020B0604020202020204" pitchFamily="34" charset="0"/>
              <a:cs typeface="Arial" panose="020B0604020202020204" pitchFamily="34" charset="0"/>
            </a:rPr>
            <a:t> emissions from ammonia production. The method requires data on four parameters: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1. The amount of NH</a:t>
          </a:r>
          <a:r>
            <a:rPr lang="en-US" sz="1400" b="0" i="0" u="none" strike="noStrike" baseline="-25000">
              <a:solidFill>
                <a:srgbClr val="000000"/>
              </a:solidFill>
              <a:latin typeface="Arial" panose="020B0604020202020204" pitchFamily="34" charset="0"/>
              <a:cs typeface="Arial" panose="020B0604020202020204" pitchFamily="34" charset="0"/>
            </a:rPr>
            <a:t>3</a:t>
          </a:r>
          <a:r>
            <a:rPr lang="en-US" sz="1400" b="0" i="0" u="none" strike="noStrike" baseline="0">
              <a:solidFill>
                <a:srgbClr val="000000"/>
              </a:solidFill>
              <a:latin typeface="Arial" panose="020B0604020202020204" pitchFamily="34" charset="0"/>
              <a:cs typeface="Arial" panose="020B0604020202020204" pitchFamily="34" charset="0"/>
            </a:rPr>
            <a:t> produced by a plant or facility.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2. An estimate of the energy intensity of the NH</a:t>
          </a:r>
          <a:r>
            <a:rPr lang="en-US" sz="1400" b="0" i="0" u="none" strike="noStrike" baseline="-25000">
              <a:solidFill>
                <a:srgbClr val="000000"/>
              </a:solidFill>
              <a:latin typeface="Arial" panose="020B0604020202020204" pitchFamily="34" charset="0"/>
              <a:cs typeface="Arial" panose="020B0604020202020204" pitchFamily="34" charset="0"/>
            </a:rPr>
            <a:t>3</a:t>
          </a:r>
          <a:r>
            <a:rPr lang="en-US" sz="1400" b="0" i="0" u="none" strike="noStrike" baseline="0">
              <a:solidFill>
                <a:srgbClr val="000000"/>
              </a:solidFill>
              <a:latin typeface="Arial" panose="020B0604020202020204" pitchFamily="34" charset="0"/>
              <a:cs typeface="Arial" panose="020B0604020202020204" pitchFamily="34" charset="0"/>
            </a:rPr>
            <a:t> production process employed at the plant (the 'Fuel Requirement')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3. The carbon content of the feedstock expressed on an energy basis using Lower Heating Values (Net Calorific Values) or Higher Heating Values (Gross Calorific Values). This parameter is called the 'Carbon Content Factor'.</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4. The fraction of the feedstock's carbon that is oxidised during production (the 'Carbon Oxidation Factor').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The resulting estimates can be corrected for any recovery of CO</a:t>
          </a:r>
          <a:r>
            <a:rPr lang="en-US" sz="1400" b="0" i="0" u="none" strike="noStrike" baseline="-25000">
              <a:solidFill>
                <a:srgbClr val="000000"/>
              </a:solidFill>
              <a:latin typeface="Arial" panose="020B0604020202020204" pitchFamily="34" charset="0"/>
              <a:cs typeface="Arial" panose="020B0604020202020204" pitchFamily="34" charset="0"/>
            </a:rPr>
            <a:t>2</a:t>
          </a:r>
          <a:r>
            <a:rPr lang="en-US" sz="1400" b="0" i="0" u="none" strike="noStrike" baseline="0">
              <a:solidFill>
                <a:srgbClr val="000000"/>
              </a:solidFill>
              <a:latin typeface="Arial" panose="020B0604020202020204" pitchFamily="34" charset="0"/>
              <a:cs typeface="Arial" panose="020B0604020202020204" pitchFamily="34" charset="0"/>
            </a:rPr>
            <a:t> that is used in urea production and carbon storage and sequestration (CSS).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                                                                                                                                                                 </a:t>
          </a: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It is preferable that facilities use this tool with facility-specific information. However, in cases where facility-specific information is unavailable, facilities may instead use the default values provided for parameters 2-4 with the understanding that the estimates of CO</a:t>
          </a:r>
          <a:r>
            <a:rPr lang="en-US" sz="1400" b="0" i="0" u="none" strike="noStrike" baseline="-25000">
              <a:solidFill>
                <a:srgbClr val="000000"/>
              </a:solidFill>
              <a:latin typeface="Arial" panose="020B0604020202020204" pitchFamily="34" charset="0"/>
              <a:cs typeface="Arial" panose="020B0604020202020204" pitchFamily="34" charset="0"/>
            </a:rPr>
            <a:t>2 </a:t>
          </a:r>
          <a:r>
            <a:rPr lang="en-US" sz="1400" b="0" i="0" u="none" strike="noStrike" baseline="0">
              <a:solidFill>
                <a:srgbClr val="000000"/>
              </a:solidFill>
              <a:latin typeface="Arial" panose="020B0604020202020204" pitchFamily="34" charset="0"/>
              <a:cs typeface="Arial" panose="020B0604020202020204" pitchFamily="34" charset="0"/>
            </a:rPr>
            <a:t>emissions are likely to be less accurate than those arising from the use of plant-specific values. </a:t>
          </a: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The default values provided in this tool assume the use of natural gas - specifically methane - as the feedstock. It is uncommon for other fuels to be used as feedstock in the ammonia sector. Nonetheless,</a:t>
          </a:r>
          <a:r>
            <a:rPr lang="en-US" sz="1400" b="1" i="0" u="none" strike="noStrike" baseline="0">
              <a:solidFill>
                <a:srgbClr val="000000"/>
              </a:solidFill>
              <a:latin typeface="Arial" panose="020B0604020202020204" pitchFamily="34" charset="0"/>
              <a:cs typeface="Arial" panose="020B0604020202020204" pitchFamily="34" charset="0"/>
            </a:rPr>
            <a:t> Appendix A</a:t>
          </a:r>
          <a:r>
            <a:rPr lang="en-US" sz="1400" b="0" i="0" u="none" strike="noStrike" baseline="0">
              <a:solidFill>
                <a:srgbClr val="000000"/>
              </a:solidFill>
              <a:latin typeface="Arial" panose="020B0604020202020204" pitchFamily="34" charset="0"/>
              <a:cs typeface="Arial" panose="020B0604020202020204" pitchFamily="34" charset="0"/>
            </a:rPr>
            <a:t> offers default carbon content and heating values for a range of fuels that should help facilities calculate emissions whenever fuels other than natural gas are used. Custom carbon content factors can be derived by dividing the carbon content of a fuel (expressed on a  </a:t>
          </a:r>
          <a:r>
            <a:rPr lang="en-US" sz="1400" b="0" i="0" u="none" strike="noStrike" baseline="0">
              <a:solidFill>
                <a:sysClr val="windowText" lastClr="000000"/>
              </a:solidFill>
              <a:latin typeface="Arial" panose="020B0604020202020204" pitchFamily="34" charset="0"/>
              <a:cs typeface="Arial" panose="020B0604020202020204" pitchFamily="34" charset="0"/>
            </a:rPr>
            <a:t>% C by fuel weight basis</a:t>
          </a:r>
          <a:r>
            <a:rPr lang="en-US" sz="1400" b="0" i="0" u="none" strike="noStrike" baseline="0">
              <a:solidFill>
                <a:srgbClr val="000000"/>
              </a:solidFill>
              <a:latin typeface="Arial" panose="020B0604020202020204" pitchFamily="34" charset="0"/>
              <a:cs typeface="Arial" panose="020B0604020202020204" pitchFamily="34" charset="0"/>
            </a:rPr>
            <a:t>) by the heating value of that fuel, and </a:t>
          </a:r>
          <a:r>
            <a:rPr lang="en-US" sz="1400" b="1" i="0" u="none" strike="noStrike" baseline="0">
              <a:solidFill>
                <a:srgbClr val="000000"/>
              </a:solidFill>
              <a:latin typeface="Arial" panose="020B0604020202020204" pitchFamily="34" charset="0"/>
              <a:cs typeface="Arial" panose="020B0604020202020204" pitchFamily="34" charset="0"/>
            </a:rPr>
            <a:t>Appendix B</a:t>
          </a:r>
          <a:r>
            <a:rPr lang="en-US" sz="1400" b="0" i="0" u="none" strike="noStrike" baseline="0">
              <a:solidFill>
                <a:srgbClr val="000000"/>
              </a:solidFill>
              <a:latin typeface="Arial" panose="020B0604020202020204" pitchFamily="34" charset="0"/>
              <a:cs typeface="Arial" panose="020B0604020202020204" pitchFamily="34" charset="0"/>
            </a:rPr>
            <a:t> provides a simple calculator for this purpose. Facilities may need to use the unit conversion ratios in </a:t>
          </a:r>
          <a:r>
            <a:rPr lang="en-US" sz="1400" b="1" i="0" u="none" strike="noStrike" baseline="0">
              <a:solidFill>
                <a:sysClr val="windowText" lastClr="000000"/>
              </a:solidFill>
              <a:latin typeface="Arial" panose="020B0604020202020204" pitchFamily="34" charset="0"/>
              <a:cs typeface="Arial" panose="020B0604020202020204" pitchFamily="34" charset="0"/>
            </a:rPr>
            <a:t>Abbreviations and Conversions </a:t>
          </a:r>
          <a:r>
            <a:rPr lang="en-US" sz="1400" b="0" i="0" u="none" strike="noStrike" baseline="0">
              <a:solidFill>
                <a:srgbClr val="000000"/>
              </a:solidFill>
              <a:latin typeface="Arial" panose="020B0604020202020204" pitchFamily="34" charset="0"/>
              <a:cs typeface="Arial" panose="020B0604020202020204" pitchFamily="34" charset="0"/>
            </a:rPr>
            <a:t>to ensure that their data are expressed in the units assumed by the spreadsheet. </a:t>
          </a: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1" i="0" u="none" strike="noStrike" baseline="0">
              <a:solidFill>
                <a:srgbClr val="000000"/>
              </a:solidFill>
              <a:latin typeface="Arial" panose="020B0604020202020204" pitchFamily="34" charset="0"/>
              <a:cs typeface="Arial" panose="020B0604020202020204" pitchFamily="34" charset="0"/>
            </a:rPr>
            <a:t>Reference</a:t>
          </a: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4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400" b="0" i="0" u="none" strike="noStrike" baseline="0">
              <a:solidFill>
                <a:srgbClr val="000000"/>
              </a:solidFill>
              <a:latin typeface="Arial" panose="020B0604020202020204" pitchFamily="34" charset="0"/>
              <a:cs typeface="Arial" panose="020B0604020202020204" pitchFamily="34" charset="0"/>
            </a:rPr>
            <a:t>The methodology and default factors in this tool are from the 2006 IPCC Guidelines (Volume 3, Chapter 3). This source can be consulted at http://www.ipcc-nggip.iges.or.jp/public/2006gl/pdf/3_Volume3/V3_3_Ch3_Chemical_Industry.</a:t>
          </a:r>
          <a:r>
            <a:rPr lang="en-US" sz="1400" b="0" i="0" u="none" strike="noStrike" baseline="0">
              <a:solidFill>
                <a:sysClr val="windowText" lastClr="000000"/>
              </a:solidFill>
              <a:latin typeface="Arial" panose="020B0604020202020204" pitchFamily="34" charset="0"/>
              <a:cs typeface="Arial" panose="020B0604020202020204" pitchFamily="34" charset="0"/>
            </a:rPr>
            <a:t>pdf</a:t>
          </a:r>
          <a:r>
            <a:rPr lang="en-US" sz="1400" b="0" i="0" u="none" strike="noStrike" baseline="0">
              <a:solidFill>
                <a:srgbClr val="000000"/>
              </a:solidFill>
              <a:latin typeface="Arial" panose="020B0604020202020204" pitchFamily="34" charset="0"/>
              <a:cs typeface="Arial" panose="020B0604020202020204" pitchFamily="34" charset="0"/>
            </a:rPr>
            <a:t>.</a:t>
          </a:r>
          <a:endParaRPr lang="en-US" sz="1400" b="0" i="0" u="none" strike="noStrike" baseline="0">
            <a:solidFill>
              <a:srgbClr val="FF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Pages/ResponsePage.aspx?id=H6xrR7I22UqGmc2mutH4YkTo9xq9VRpCteO0lzUos9hUN1M5RVE4UElLN0hXQ0ZFU0FOVjlDSlEwMCQlQCN0PWc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E9261-3C9F-43EA-B7A6-1AE78C654E25}">
  <sheetPr>
    <tabColor rgb="FF00C6B9"/>
  </sheetPr>
  <dimension ref="A2:M29"/>
  <sheetViews>
    <sheetView showGridLines="0" tabSelected="1" zoomScaleNormal="100" workbookViewId="0"/>
  </sheetViews>
  <sheetFormatPr defaultColWidth="10.88671875" defaultRowHeight="13.2" x14ac:dyDescent="0.25"/>
  <cols>
    <col min="1" max="1" width="5.44140625" style="26" customWidth="1"/>
    <col min="2" max="2" width="133" style="25" customWidth="1"/>
    <col min="3" max="16384" width="10.88671875" style="26"/>
  </cols>
  <sheetData>
    <row r="2" spans="1:13" x14ac:dyDescent="0.25">
      <c r="A2" s="204"/>
    </row>
    <row r="8" spans="1:13" ht="82.8" x14ac:dyDescent="0.25">
      <c r="B8" s="237" t="s">
        <v>0</v>
      </c>
    </row>
    <row r="9" spans="1:13" ht="13.8" x14ac:dyDescent="0.25">
      <c r="B9" s="29"/>
      <c r="C9" s="29"/>
      <c r="D9" s="29"/>
      <c r="E9" s="29"/>
      <c r="F9" s="29"/>
      <c r="G9" s="29"/>
      <c r="H9" s="29"/>
      <c r="I9" s="29"/>
      <c r="J9" s="29"/>
      <c r="K9" s="29"/>
      <c r="L9" s="29"/>
      <c r="M9" s="29"/>
    </row>
    <row r="10" spans="1:13" ht="13.8" x14ac:dyDescent="0.25">
      <c r="B10" s="30" t="s">
        <v>1</v>
      </c>
      <c r="C10" s="28"/>
      <c r="D10" s="28"/>
      <c r="E10" s="28"/>
      <c r="F10" s="28"/>
      <c r="G10" s="28"/>
      <c r="H10" s="28"/>
      <c r="I10" s="28"/>
      <c r="J10" s="28"/>
      <c r="K10" s="28"/>
      <c r="L10" s="28"/>
      <c r="M10" s="28"/>
    </row>
    <row r="11" spans="1:13" ht="207" x14ac:dyDescent="0.25">
      <c r="B11" s="27" t="s">
        <v>2</v>
      </c>
      <c r="C11"/>
      <c r="D11"/>
      <c r="E11"/>
      <c r="F11"/>
      <c r="G11"/>
      <c r="H11"/>
      <c r="I11"/>
      <c r="J11"/>
      <c r="K11"/>
      <c r="L11"/>
      <c r="M11"/>
    </row>
    <row r="12" spans="1:13" x14ac:dyDescent="0.25">
      <c r="B12"/>
      <c r="C12"/>
      <c r="D12"/>
      <c r="E12"/>
      <c r="F12"/>
      <c r="G12"/>
      <c r="H12"/>
      <c r="I12"/>
      <c r="J12"/>
      <c r="K12"/>
      <c r="L12"/>
      <c r="M12"/>
    </row>
    <row r="13" spans="1:13" ht="13.8" x14ac:dyDescent="0.25">
      <c r="B13" s="205" t="s">
        <v>3</v>
      </c>
      <c r="C13"/>
      <c r="D13"/>
      <c r="E13"/>
      <c r="F13"/>
      <c r="G13"/>
      <c r="H13"/>
      <c r="I13"/>
      <c r="J13"/>
      <c r="K13"/>
      <c r="L13"/>
      <c r="M13"/>
    </row>
    <row r="14" spans="1:13" x14ac:dyDescent="0.25">
      <c r="B14"/>
      <c r="C14"/>
      <c r="D14"/>
      <c r="E14"/>
      <c r="F14"/>
      <c r="G14"/>
      <c r="H14"/>
      <c r="I14"/>
      <c r="J14"/>
      <c r="K14"/>
      <c r="L14"/>
      <c r="M14"/>
    </row>
    <row r="15" spans="1:13" x14ac:dyDescent="0.25">
      <c r="B15"/>
      <c r="C15"/>
      <c r="D15"/>
      <c r="E15"/>
      <c r="F15"/>
      <c r="G15"/>
      <c r="H15"/>
      <c r="I15"/>
      <c r="J15"/>
      <c r="K15"/>
      <c r="L15"/>
      <c r="M15"/>
    </row>
    <row r="16" spans="1:13" x14ac:dyDescent="0.25">
      <c r="B16"/>
      <c r="C16"/>
      <c r="D16"/>
      <c r="E16"/>
      <c r="F16"/>
      <c r="G16"/>
      <c r="H16"/>
      <c r="I16"/>
      <c r="J16"/>
      <c r="K16"/>
      <c r="L16"/>
      <c r="M16"/>
    </row>
    <row r="17" spans="1:13" x14ac:dyDescent="0.25">
      <c r="B17"/>
      <c r="C17"/>
      <c r="D17"/>
      <c r="E17"/>
      <c r="F17"/>
      <c r="G17"/>
      <c r="H17"/>
      <c r="I17"/>
      <c r="J17"/>
      <c r="K17"/>
      <c r="L17"/>
      <c r="M17"/>
    </row>
    <row r="18" spans="1:13" x14ac:dyDescent="0.25">
      <c r="B18"/>
      <c r="C18"/>
      <c r="D18"/>
      <c r="E18"/>
      <c r="F18"/>
      <c r="G18"/>
      <c r="H18"/>
      <c r="I18"/>
      <c r="J18"/>
      <c r="K18"/>
      <c r="L18"/>
      <c r="M18"/>
    </row>
    <row r="19" spans="1:13" x14ac:dyDescent="0.25">
      <c r="B19"/>
      <c r="C19"/>
      <c r="D19"/>
      <c r="E19"/>
      <c r="F19"/>
      <c r="G19"/>
      <c r="H19"/>
      <c r="I19"/>
      <c r="J19"/>
      <c r="K19"/>
      <c r="L19"/>
      <c r="M19"/>
    </row>
    <row r="20" spans="1:13" x14ac:dyDescent="0.25">
      <c r="B20"/>
      <c r="C20"/>
      <c r="D20"/>
      <c r="E20"/>
      <c r="F20"/>
      <c r="G20"/>
      <c r="H20"/>
      <c r="I20"/>
      <c r="J20"/>
      <c r="K20"/>
      <c r="L20"/>
      <c r="M20"/>
    </row>
    <row r="21" spans="1:13" x14ac:dyDescent="0.25">
      <c r="B21"/>
      <c r="C21"/>
      <c r="D21"/>
      <c r="E21"/>
      <c r="F21"/>
      <c r="G21"/>
      <c r="H21"/>
      <c r="I21"/>
      <c r="J21"/>
      <c r="K21"/>
      <c r="L21"/>
      <c r="M21"/>
    </row>
    <row r="22" spans="1:13" x14ac:dyDescent="0.25">
      <c r="B22"/>
      <c r="C22"/>
      <c r="D22"/>
      <c r="E22"/>
      <c r="F22"/>
      <c r="G22"/>
      <c r="H22"/>
      <c r="I22"/>
      <c r="J22"/>
      <c r="K22"/>
      <c r="L22"/>
      <c r="M22"/>
    </row>
    <row r="23" spans="1:13" x14ac:dyDescent="0.25">
      <c r="B23"/>
      <c r="C23"/>
      <c r="D23"/>
      <c r="E23"/>
      <c r="F23"/>
      <c r="G23"/>
      <c r="H23"/>
      <c r="I23"/>
      <c r="J23"/>
      <c r="K23"/>
      <c r="L23"/>
      <c r="M23"/>
    </row>
    <row r="24" spans="1:13" x14ac:dyDescent="0.25">
      <c r="B24"/>
      <c r="C24"/>
      <c r="D24"/>
      <c r="E24"/>
      <c r="F24"/>
      <c r="G24"/>
      <c r="H24"/>
      <c r="I24"/>
      <c r="J24"/>
      <c r="K24"/>
      <c r="L24"/>
      <c r="M24"/>
    </row>
    <row r="25" spans="1:13" x14ac:dyDescent="0.25">
      <c r="B25"/>
      <c r="C25"/>
      <c r="D25"/>
      <c r="E25"/>
      <c r="F25"/>
      <c r="G25"/>
      <c r="H25"/>
      <c r="I25"/>
      <c r="J25"/>
      <c r="K25"/>
      <c r="L25"/>
      <c r="M25"/>
    </row>
    <row r="26" spans="1:13" x14ac:dyDescent="0.25">
      <c r="B26"/>
      <c r="C26"/>
      <c r="D26"/>
      <c r="E26"/>
      <c r="F26"/>
      <c r="G26"/>
      <c r="H26"/>
      <c r="I26"/>
      <c r="J26"/>
      <c r="K26"/>
      <c r="L26"/>
      <c r="M26"/>
    </row>
    <row r="27" spans="1:13" x14ac:dyDescent="0.25">
      <c r="B27"/>
      <c r="C27"/>
      <c r="D27"/>
      <c r="E27"/>
      <c r="F27"/>
      <c r="G27"/>
      <c r="H27"/>
      <c r="I27"/>
      <c r="J27"/>
      <c r="K27"/>
      <c r="L27"/>
      <c r="M27"/>
    </row>
    <row r="28" spans="1:13" x14ac:dyDescent="0.25">
      <c r="A28" s="204"/>
      <c r="B28"/>
      <c r="C28"/>
      <c r="D28"/>
      <c r="E28"/>
      <c r="F28"/>
      <c r="G28"/>
      <c r="H28"/>
      <c r="I28"/>
      <c r="J28"/>
      <c r="K28"/>
      <c r="L28"/>
      <c r="M28"/>
    </row>
    <row r="29" spans="1:13" x14ac:dyDescent="0.25">
      <c r="A29" s="204"/>
    </row>
  </sheetData>
  <sheetProtection algorithmName="SHA-512" hashValue="v2HuE5XPVu0MF9mlPTofrNfHp2Eu53pN2P1labKimAHjX9SA0jw6l7EDRp2FdeTPk7wweIWg2GJzhHc8fu7Z0A==" saltValue="W1MEmOM5v6YUUwdTTte9Og==" spinCount="100000" sheet="1" objects="1" scenarios="1"/>
  <hyperlinks>
    <hyperlink ref="B13" r:id="rId1" xr:uid="{F14A1DFF-AEE6-435D-BC0A-B23A9FF13318}"/>
  </hyperlinks>
  <pageMargins left="0.7" right="0.7" top="0.75" bottom="0.75" header="0.3" footer="0.3"/>
  <pageSetup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C6B9"/>
  </sheetPr>
  <dimension ref="A1:P55"/>
  <sheetViews>
    <sheetView showGridLines="0" zoomScaleNormal="100" workbookViewId="0"/>
  </sheetViews>
  <sheetFormatPr defaultColWidth="0" defaultRowHeight="13.2" zeroHeight="1" x14ac:dyDescent="0.25"/>
  <cols>
    <col min="1" max="13" width="9.109375" customWidth="1"/>
    <col min="14" max="14" width="8.109375" customWidth="1"/>
    <col min="15" max="16" width="9.109375" customWidth="1"/>
    <col min="17" max="16384" width="9.1093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sheetData>
  <sheetProtection algorithmName="SHA-512" hashValue="DXo5TCq5EXLRj8yIRcAhqAcBrCqZArZFsqU1INDpdzZpqgdEj5E2FaqxPwxFLPbHbjDQjYnVGk+wKb+/kd1uGQ==" saltValue="fdQ6Ftir8i8SbDfs7iMC1Q==" spinCount="100000" sheet="1" objects="1" scenarios="1"/>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C6B9"/>
  </sheetPr>
  <dimension ref="A2:M65"/>
  <sheetViews>
    <sheetView showGridLines="0" zoomScaleNormal="100" workbookViewId="0"/>
  </sheetViews>
  <sheetFormatPr defaultRowHeight="13.2" x14ac:dyDescent="0.25"/>
  <cols>
    <col min="1" max="1" width="20.109375" style="34" customWidth="1"/>
    <col min="2" max="2" width="14" customWidth="1"/>
    <col min="3" max="3" width="18.6640625" customWidth="1"/>
    <col min="4" max="4" width="24.44140625" customWidth="1"/>
    <col min="5" max="5" width="18" customWidth="1"/>
    <col min="6" max="6" width="19.33203125" customWidth="1"/>
    <col min="7" max="7" width="22.88671875" customWidth="1"/>
    <col min="8" max="8" width="21.33203125" customWidth="1"/>
    <col min="9" max="9" width="23.109375" customWidth="1"/>
    <col min="10" max="10" width="35.33203125" bestFit="1" customWidth="1"/>
    <col min="11" max="11" width="25.33203125" customWidth="1"/>
    <col min="12" max="12" width="25.109375" customWidth="1"/>
    <col min="13" max="13" width="48" customWidth="1"/>
    <col min="14" max="56" width="9.109375" customWidth="1"/>
  </cols>
  <sheetData>
    <row r="2" spans="1:13" ht="18" x14ac:dyDescent="0.4">
      <c r="B2" s="56" t="s">
        <v>4</v>
      </c>
      <c r="C2" s="56"/>
      <c r="D2" s="15"/>
      <c r="E2" s="15"/>
    </row>
    <row r="4" spans="1:13" x14ac:dyDescent="0.25">
      <c r="C4" s="16"/>
      <c r="D4" s="271" t="s">
        <v>5</v>
      </c>
      <c r="E4" s="14"/>
    </row>
    <row r="5" spans="1:13" x14ac:dyDescent="0.25">
      <c r="C5" s="33"/>
      <c r="D5" s="271" t="s">
        <v>6</v>
      </c>
      <c r="E5" s="14"/>
    </row>
    <row r="6" spans="1:13" x14ac:dyDescent="0.25">
      <c r="C6" s="17"/>
      <c r="D6" s="14" t="s">
        <v>7</v>
      </c>
      <c r="E6" s="14"/>
    </row>
    <row r="7" spans="1:13" x14ac:dyDescent="0.25">
      <c r="C7" s="38"/>
      <c r="D7" s="271" t="s">
        <v>8</v>
      </c>
      <c r="E7" s="14"/>
    </row>
    <row r="8" spans="1:13" x14ac:dyDescent="0.25">
      <c r="C8" s="1"/>
      <c r="D8" s="272"/>
      <c r="E8" s="1"/>
    </row>
    <row r="9" spans="1:13" x14ac:dyDescent="0.25">
      <c r="B9" s="54" t="s">
        <v>9</v>
      </c>
      <c r="C9" s="54"/>
      <c r="D9" s="55"/>
      <c r="E9" s="55"/>
    </row>
    <row r="11" spans="1:13" ht="18" x14ac:dyDescent="0.25">
      <c r="B11" s="273"/>
      <c r="C11" s="273"/>
      <c r="D11" s="273"/>
      <c r="E11" s="273"/>
      <c r="F11" s="327" t="s">
        <v>10</v>
      </c>
      <c r="G11" s="327"/>
      <c r="H11" s="327"/>
      <c r="I11" s="327"/>
      <c r="J11" s="181" t="s">
        <v>11</v>
      </c>
      <c r="K11" s="328" t="s">
        <v>12</v>
      </c>
      <c r="L11" s="327"/>
      <c r="M11" s="274"/>
    </row>
    <row r="12" spans="1:13" ht="21" customHeight="1" x14ac:dyDescent="0.25">
      <c r="B12" s="275"/>
      <c r="C12" s="275"/>
      <c r="D12" s="37" t="s">
        <v>13</v>
      </c>
      <c r="E12" s="37" t="s">
        <v>14</v>
      </c>
      <c r="F12" s="47" t="s">
        <v>15</v>
      </c>
      <c r="G12" s="47" t="s">
        <v>16</v>
      </c>
      <c r="H12" s="47" t="s">
        <v>17</v>
      </c>
      <c r="I12" s="47" t="s">
        <v>18</v>
      </c>
      <c r="J12" s="179" t="s">
        <v>19</v>
      </c>
      <c r="K12" s="48" t="s">
        <v>20</v>
      </c>
      <c r="L12" s="47" t="s">
        <v>21</v>
      </c>
      <c r="M12" s="42" t="s">
        <v>22</v>
      </c>
    </row>
    <row r="13" spans="1:13" ht="16.5" customHeight="1" x14ac:dyDescent="0.25">
      <c r="B13" s="302" t="s">
        <v>23</v>
      </c>
      <c r="C13" s="302" t="s">
        <v>24</v>
      </c>
      <c r="D13" s="303" t="s">
        <v>25</v>
      </c>
      <c r="E13" s="303" t="s">
        <v>26</v>
      </c>
      <c r="F13" s="325" t="s">
        <v>27</v>
      </c>
      <c r="G13" s="326" t="s">
        <v>28</v>
      </c>
      <c r="H13" s="326" t="s">
        <v>29</v>
      </c>
      <c r="I13" s="326" t="s">
        <v>30</v>
      </c>
      <c r="J13" s="330" t="s">
        <v>31</v>
      </c>
      <c r="K13" s="329" t="s">
        <v>32</v>
      </c>
      <c r="L13" s="326" t="s">
        <v>33</v>
      </c>
      <c r="M13" s="324" t="s">
        <v>34</v>
      </c>
    </row>
    <row r="14" spans="1:13" ht="37.5" customHeight="1" x14ac:dyDescent="0.25">
      <c r="B14" s="302"/>
      <c r="C14" s="302"/>
      <c r="D14" s="303"/>
      <c r="E14" s="304"/>
      <c r="F14" s="325"/>
      <c r="G14" s="326"/>
      <c r="H14" s="326"/>
      <c r="I14" s="326"/>
      <c r="J14" s="330"/>
      <c r="K14" s="329"/>
      <c r="L14" s="326"/>
      <c r="M14" s="324"/>
    </row>
    <row r="15" spans="1:13" ht="32.25" customHeight="1" x14ac:dyDescent="0.25">
      <c r="B15" s="276"/>
      <c r="C15" s="276"/>
      <c r="D15" s="276"/>
      <c r="E15" s="276"/>
      <c r="F15" s="39"/>
      <c r="G15" s="39"/>
      <c r="H15" s="39"/>
      <c r="I15" s="40"/>
      <c r="J15" s="180" t="s">
        <v>35</v>
      </c>
      <c r="K15" s="44"/>
      <c r="L15" s="39"/>
      <c r="M15" s="41" t="s">
        <v>36</v>
      </c>
    </row>
    <row r="16" spans="1:13" ht="30.6" thickBot="1" x14ac:dyDescent="0.3">
      <c r="A16" s="50" t="s">
        <v>37</v>
      </c>
      <c r="B16" s="277" t="s">
        <v>38</v>
      </c>
      <c r="C16" s="277" t="s">
        <v>39</v>
      </c>
      <c r="D16" s="278" t="s">
        <v>40</v>
      </c>
      <c r="E16" s="277">
        <v>10</v>
      </c>
      <c r="F16" s="277" t="s">
        <v>41</v>
      </c>
      <c r="G16" s="277">
        <v>42.5</v>
      </c>
      <c r="H16" s="277">
        <v>21</v>
      </c>
      <c r="I16" s="277">
        <v>1</v>
      </c>
      <c r="J16" s="279">
        <f>(E16*G16*H16*I16)*(44/12)/1000</f>
        <v>32.725000000000001</v>
      </c>
      <c r="K16" s="280">
        <v>7.3333333333333332E-3</v>
      </c>
      <c r="L16" s="277">
        <v>0</v>
      </c>
      <c r="M16" s="281">
        <f t="shared" ref="M16:M41" si="0">J16-(K16+L16)</f>
        <v>32.717666666666666</v>
      </c>
    </row>
    <row r="17" spans="2:13" ht="15" x14ac:dyDescent="0.25">
      <c r="B17" s="208"/>
      <c r="C17" s="208"/>
      <c r="D17" s="282"/>
      <c r="E17" s="283"/>
      <c r="F17" s="208"/>
      <c r="G17" s="283"/>
      <c r="H17" s="283"/>
      <c r="I17" s="283"/>
      <c r="J17" s="284">
        <f>(E17*G17*H17*I17)*(44/12)/1000</f>
        <v>0</v>
      </c>
      <c r="K17" s="285"/>
      <c r="L17" s="286"/>
      <c r="M17" s="284">
        <f t="shared" si="0"/>
        <v>0</v>
      </c>
    </row>
    <row r="18" spans="2:13" ht="15" x14ac:dyDescent="0.25">
      <c r="B18" s="209"/>
      <c r="C18" s="209"/>
      <c r="D18" s="287"/>
      <c r="E18" s="288"/>
      <c r="F18" s="209"/>
      <c r="G18" s="288"/>
      <c r="H18" s="288"/>
      <c r="I18" s="288"/>
      <c r="J18" s="289">
        <f t="shared" ref="J18:J41" si="1">(E18*G18*H18*I18)*(44/12)/1000</f>
        <v>0</v>
      </c>
      <c r="K18" s="290"/>
      <c r="L18" s="291"/>
      <c r="M18" s="284">
        <f t="shared" si="0"/>
        <v>0</v>
      </c>
    </row>
    <row r="19" spans="2:13" ht="15" x14ac:dyDescent="0.25">
      <c r="B19" s="209"/>
      <c r="C19" s="209"/>
      <c r="D19" s="287"/>
      <c r="E19" s="288"/>
      <c r="F19" s="209"/>
      <c r="G19" s="288"/>
      <c r="H19" s="288"/>
      <c r="I19" s="288"/>
      <c r="J19" s="289">
        <f t="shared" ref="J19:J21" si="2">(E19*G19*H19*I19)*(44/12)/1000</f>
        <v>0</v>
      </c>
      <c r="K19" s="290"/>
      <c r="L19" s="291"/>
      <c r="M19" s="284">
        <f t="shared" si="0"/>
        <v>0</v>
      </c>
    </row>
    <row r="20" spans="2:13" ht="15" x14ac:dyDescent="0.25">
      <c r="B20" s="209"/>
      <c r="C20" s="209"/>
      <c r="D20" s="287"/>
      <c r="E20" s="288"/>
      <c r="F20" s="209"/>
      <c r="G20" s="288"/>
      <c r="H20" s="288"/>
      <c r="I20" s="288"/>
      <c r="J20" s="289">
        <f t="shared" si="2"/>
        <v>0</v>
      </c>
      <c r="K20" s="290"/>
      <c r="L20" s="291"/>
      <c r="M20" s="284">
        <f t="shared" ref="M20:M21" si="3">J20-(K20+L20)</f>
        <v>0</v>
      </c>
    </row>
    <row r="21" spans="2:13" ht="15" x14ac:dyDescent="0.25">
      <c r="B21" s="209"/>
      <c r="C21" s="209"/>
      <c r="D21" s="287"/>
      <c r="E21" s="288"/>
      <c r="F21" s="209"/>
      <c r="G21" s="288"/>
      <c r="H21" s="288"/>
      <c r="I21" s="288"/>
      <c r="J21" s="289">
        <f t="shared" si="2"/>
        <v>0</v>
      </c>
      <c r="K21" s="290"/>
      <c r="L21" s="291"/>
      <c r="M21" s="284">
        <f t="shared" si="3"/>
        <v>0</v>
      </c>
    </row>
    <row r="22" spans="2:13" ht="15" x14ac:dyDescent="0.25">
      <c r="B22" s="209"/>
      <c r="C22" s="209"/>
      <c r="D22" s="287"/>
      <c r="E22" s="288"/>
      <c r="F22" s="209"/>
      <c r="G22" s="288"/>
      <c r="H22" s="288"/>
      <c r="I22" s="288"/>
      <c r="J22" s="289">
        <f t="shared" ref="J22" si="4">(E22*G22*H22*I22)*(44/12)/1000</f>
        <v>0</v>
      </c>
      <c r="K22" s="290"/>
      <c r="L22" s="291"/>
      <c r="M22" s="284">
        <f t="shared" ref="M22" si="5">J22-(K22+L22)</f>
        <v>0</v>
      </c>
    </row>
    <row r="23" spans="2:13" ht="15" x14ac:dyDescent="0.25">
      <c r="B23" s="209"/>
      <c r="C23" s="209"/>
      <c r="D23" s="287"/>
      <c r="E23" s="288"/>
      <c r="F23" s="209"/>
      <c r="G23" s="288"/>
      <c r="H23" s="288"/>
      <c r="I23" s="288"/>
      <c r="J23" s="289">
        <f t="shared" si="1"/>
        <v>0</v>
      </c>
      <c r="K23" s="290"/>
      <c r="L23" s="291"/>
      <c r="M23" s="284">
        <f t="shared" si="0"/>
        <v>0</v>
      </c>
    </row>
    <row r="24" spans="2:13" ht="15" x14ac:dyDescent="0.25">
      <c r="B24" s="209"/>
      <c r="C24" s="209"/>
      <c r="D24" s="287"/>
      <c r="E24" s="288"/>
      <c r="F24" s="209"/>
      <c r="G24" s="288"/>
      <c r="H24" s="288"/>
      <c r="I24" s="288"/>
      <c r="J24" s="289">
        <f t="shared" si="1"/>
        <v>0</v>
      </c>
      <c r="K24" s="290"/>
      <c r="L24" s="291"/>
      <c r="M24" s="284">
        <f t="shared" si="0"/>
        <v>0</v>
      </c>
    </row>
    <row r="25" spans="2:13" ht="15" x14ac:dyDescent="0.25">
      <c r="B25" s="209"/>
      <c r="C25" s="209"/>
      <c r="D25" s="287"/>
      <c r="E25" s="288"/>
      <c r="F25" s="209"/>
      <c r="G25" s="288"/>
      <c r="H25" s="288"/>
      <c r="I25" s="288"/>
      <c r="J25" s="289">
        <f t="shared" si="1"/>
        <v>0</v>
      </c>
      <c r="K25" s="290"/>
      <c r="L25" s="291"/>
      <c r="M25" s="284">
        <f t="shared" si="0"/>
        <v>0</v>
      </c>
    </row>
    <row r="26" spans="2:13" ht="15" x14ac:dyDescent="0.25">
      <c r="B26" s="209"/>
      <c r="C26" s="209"/>
      <c r="D26" s="287"/>
      <c r="E26" s="288"/>
      <c r="F26" s="209"/>
      <c r="G26" s="288"/>
      <c r="H26" s="288"/>
      <c r="I26" s="288"/>
      <c r="J26" s="289">
        <f t="shared" si="1"/>
        <v>0</v>
      </c>
      <c r="K26" s="290"/>
      <c r="L26" s="291"/>
      <c r="M26" s="284">
        <f t="shared" si="0"/>
        <v>0</v>
      </c>
    </row>
    <row r="27" spans="2:13" ht="15" x14ac:dyDescent="0.25">
      <c r="B27" s="209"/>
      <c r="C27" s="209"/>
      <c r="D27" s="287"/>
      <c r="E27" s="288"/>
      <c r="F27" s="209"/>
      <c r="G27" s="288"/>
      <c r="H27" s="288"/>
      <c r="I27" s="288"/>
      <c r="J27" s="289">
        <f t="shared" si="1"/>
        <v>0</v>
      </c>
      <c r="K27" s="290"/>
      <c r="L27" s="291"/>
      <c r="M27" s="284">
        <f t="shared" si="0"/>
        <v>0</v>
      </c>
    </row>
    <row r="28" spans="2:13" ht="15" x14ac:dyDescent="0.25">
      <c r="B28" s="209"/>
      <c r="C28" s="209"/>
      <c r="D28" s="287"/>
      <c r="E28" s="288"/>
      <c r="F28" s="209"/>
      <c r="G28" s="288"/>
      <c r="H28" s="288"/>
      <c r="I28" s="288"/>
      <c r="J28" s="289">
        <f t="shared" si="1"/>
        <v>0</v>
      </c>
      <c r="K28" s="290"/>
      <c r="L28" s="291"/>
      <c r="M28" s="284">
        <f t="shared" si="0"/>
        <v>0</v>
      </c>
    </row>
    <row r="29" spans="2:13" ht="15" x14ac:dyDescent="0.25">
      <c r="B29" s="209"/>
      <c r="C29" s="209"/>
      <c r="D29" s="287"/>
      <c r="E29" s="288"/>
      <c r="F29" s="209"/>
      <c r="G29" s="288"/>
      <c r="H29" s="288"/>
      <c r="I29" s="288"/>
      <c r="J29" s="289">
        <f t="shared" si="1"/>
        <v>0</v>
      </c>
      <c r="K29" s="290"/>
      <c r="L29" s="291"/>
      <c r="M29" s="284">
        <f t="shared" si="0"/>
        <v>0</v>
      </c>
    </row>
    <row r="30" spans="2:13" ht="15" x14ac:dyDescent="0.25">
      <c r="B30" s="209"/>
      <c r="C30" s="209"/>
      <c r="D30" s="287"/>
      <c r="E30" s="288"/>
      <c r="F30" s="209"/>
      <c r="G30" s="288"/>
      <c r="H30" s="288"/>
      <c r="I30" s="288"/>
      <c r="J30" s="289">
        <f t="shared" si="1"/>
        <v>0</v>
      </c>
      <c r="K30" s="290"/>
      <c r="L30" s="291"/>
      <c r="M30" s="284">
        <f t="shared" si="0"/>
        <v>0</v>
      </c>
    </row>
    <row r="31" spans="2:13" ht="15" x14ac:dyDescent="0.25">
      <c r="B31" s="209"/>
      <c r="C31" s="209"/>
      <c r="D31" s="287"/>
      <c r="E31" s="288"/>
      <c r="F31" s="209"/>
      <c r="G31" s="288"/>
      <c r="H31" s="288"/>
      <c r="I31" s="288"/>
      <c r="J31" s="289">
        <f t="shared" si="1"/>
        <v>0</v>
      </c>
      <c r="K31" s="290"/>
      <c r="L31" s="291"/>
      <c r="M31" s="284">
        <f t="shared" si="0"/>
        <v>0</v>
      </c>
    </row>
    <row r="32" spans="2:13" ht="15" x14ac:dyDescent="0.25">
      <c r="B32" s="209"/>
      <c r="C32" s="209"/>
      <c r="D32" s="287"/>
      <c r="E32" s="288"/>
      <c r="F32" s="209"/>
      <c r="G32" s="288"/>
      <c r="H32" s="288"/>
      <c r="I32" s="288"/>
      <c r="J32" s="289">
        <f t="shared" si="1"/>
        <v>0</v>
      </c>
      <c r="K32" s="290"/>
      <c r="L32" s="291"/>
      <c r="M32" s="284">
        <f t="shared" si="0"/>
        <v>0</v>
      </c>
    </row>
    <row r="33" spans="2:13" ht="15" x14ac:dyDescent="0.25">
      <c r="B33" s="209"/>
      <c r="C33" s="209"/>
      <c r="D33" s="287"/>
      <c r="E33" s="288"/>
      <c r="F33" s="209"/>
      <c r="G33" s="288"/>
      <c r="H33" s="288"/>
      <c r="I33" s="288"/>
      <c r="J33" s="289">
        <f t="shared" si="1"/>
        <v>0</v>
      </c>
      <c r="K33" s="290"/>
      <c r="L33" s="291"/>
      <c r="M33" s="284">
        <f t="shared" si="0"/>
        <v>0</v>
      </c>
    </row>
    <row r="34" spans="2:13" ht="15" x14ac:dyDescent="0.25">
      <c r="B34" s="209"/>
      <c r="C34" s="209"/>
      <c r="D34" s="287"/>
      <c r="E34" s="288"/>
      <c r="F34" s="209"/>
      <c r="G34" s="288"/>
      <c r="H34" s="288"/>
      <c r="I34" s="288"/>
      <c r="J34" s="289">
        <f t="shared" si="1"/>
        <v>0</v>
      </c>
      <c r="K34" s="290"/>
      <c r="L34" s="291"/>
      <c r="M34" s="284">
        <f t="shared" si="0"/>
        <v>0</v>
      </c>
    </row>
    <row r="35" spans="2:13" ht="15" x14ac:dyDescent="0.25">
      <c r="B35" s="209"/>
      <c r="C35" s="209"/>
      <c r="D35" s="287"/>
      <c r="E35" s="288"/>
      <c r="F35" s="209"/>
      <c r="G35" s="288"/>
      <c r="H35" s="288"/>
      <c r="I35" s="288"/>
      <c r="J35" s="289">
        <f t="shared" si="1"/>
        <v>0</v>
      </c>
      <c r="K35" s="290"/>
      <c r="L35" s="291"/>
      <c r="M35" s="284">
        <f t="shared" si="0"/>
        <v>0</v>
      </c>
    </row>
    <row r="36" spans="2:13" ht="15" x14ac:dyDescent="0.25">
      <c r="B36" s="209"/>
      <c r="C36" s="209"/>
      <c r="D36" s="287"/>
      <c r="E36" s="288"/>
      <c r="F36" s="209"/>
      <c r="G36" s="288"/>
      <c r="H36" s="288"/>
      <c r="I36" s="288"/>
      <c r="J36" s="289">
        <f t="shared" si="1"/>
        <v>0</v>
      </c>
      <c r="K36" s="290"/>
      <c r="L36" s="291"/>
      <c r="M36" s="284">
        <f t="shared" si="0"/>
        <v>0</v>
      </c>
    </row>
    <row r="37" spans="2:13" ht="15" x14ac:dyDescent="0.25">
      <c r="B37" s="209"/>
      <c r="C37" s="209"/>
      <c r="D37" s="287"/>
      <c r="E37" s="288"/>
      <c r="F37" s="209"/>
      <c r="G37" s="288"/>
      <c r="H37" s="288"/>
      <c r="I37" s="288"/>
      <c r="J37" s="289">
        <f t="shared" si="1"/>
        <v>0</v>
      </c>
      <c r="K37" s="290"/>
      <c r="L37" s="291"/>
      <c r="M37" s="284">
        <f t="shared" si="0"/>
        <v>0</v>
      </c>
    </row>
    <row r="38" spans="2:13" ht="15" x14ac:dyDescent="0.25">
      <c r="B38" s="209"/>
      <c r="C38" s="209"/>
      <c r="D38" s="287"/>
      <c r="E38" s="288"/>
      <c r="F38" s="209"/>
      <c r="G38" s="288"/>
      <c r="H38" s="288"/>
      <c r="I38" s="288"/>
      <c r="J38" s="289">
        <f t="shared" si="1"/>
        <v>0</v>
      </c>
      <c r="K38" s="290"/>
      <c r="L38" s="291"/>
      <c r="M38" s="284">
        <f t="shared" si="0"/>
        <v>0</v>
      </c>
    </row>
    <row r="39" spans="2:13" ht="15" x14ac:dyDescent="0.25">
      <c r="B39" s="209"/>
      <c r="C39" s="209"/>
      <c r="D39" s="287"/>
      <c r="E39" s="288"/>
      <c r="F39" s="209"/>
      <c r="G39" s="288"/>
      <c r="H39" s="288"/>
      <c r="I39" s="288"/>
      <c r="J39" s="289">
        <f t="shared" si="1"/>
        <v>0</v>
      </c>
      <c r="K39" s="290"/>
      <c r="L39" s="291"/>
      <c r="M39" s="284">
        <f t="shared" si="0"/>
        <v>0</v>
      </c>
    </row>
    <row r="40" spans="2:13" ht="15" x14ac:dyDescent="0.25">
      <c r="B40" s="209"/>
      <c r="C40" s="209"/>
      <c r="D40" s="287"/>
      <c r="E40" s="288"/>
      <c r="F40" s="209"/>
      <c r="G40" s="288"/>
      <c r="H40" s="288"/>
      <c r="I40" s="288"/>
      <c r="J40" s="289">
        <f t="shared" si="1"/>
        <v>0</v>
      </c>
      <c r="K40" s="290"/>
      <c r="L40" s="291"/>
      <c r="M40" s="284">
        <f t="shared" si="0"/>
        <v>0</v>
      </c>
    </row>
    <row r="41" spans="2:13" ht="15" x14ac:dyDescent="0.25">
      <c r="B41" s="209"/>
      <c r="C41" s="209"/>
      <c r="D41" s="287"/>
      <c r="E41" s="288"/>
      <c r="F41" s="209"/>
      <c r="G41" s="288"/>
      <c r="H41" s="288"/>
      <c r="I41" s="288"/>
      <c r="J41" s="289">
        <f t="shared" si="1"/>
        <v>0</v>
      </c>
      <c r="K41" s="290"/>
      <c r="L41" s="291"/>
      <c r="M41" s="284">
        <f t="shared" si="0"/>
        <v>0</v>
      </c>
    </row>
    <row r="42" spans="2:13" ht="15" x14ac:dyDescent="0.25">
      <c r="B42" s="49" t="s">
        <v>42</v>
      </c>
      <c r="C42" s="49"/>
      <c r="D42" s="49"/>
      <c r="E42" s="49">
        <f>SUM(E17:E41)</f>
        <v>0</v>
      </c>
      <c r="F42" s="49"/>
      <c r="G42" s="49">
        <f>SUM(G17:G41)</f>
        <v>0</v>
      </c>
      <c r="H42" s="49"/>
      <c r="I42" s="49"/>
      <c r="J42" s="207"/>
      <c r="K42" s="210"/>
      <c r="L42" s="211"/>
      <c r="M42" s="206">
        <f>SUM(M17:M41)</f>
        <v>0</v>
      </c>
    </row>
    <row r="43" spans="2:13" ht="21.75" customHeight="1" x14ac:dyDescent="0.25">
      <c r="B43" s="292" t="s">
        <v>43</v>
      </c>
      <c r="C43" s="19"/>
      <c r="D43" s="19"/>
      <c r="E43" s="19"/>
      <c r="F43" s="19"/>
      <c r="G43" s="19"/>
      <c r="H43" s="19"/>
      <c r="I43" s="19"/>
      <c r="J43" s="43"/>
      <c r="K43" s="45"/>
      <c r="L43" s="19"/>
      <c r="M43" s="20"/>
    </row>
    <row r="44" spans="2:13" ht="18.75" customHeight="1" x14ac:dyDescent="0.35">
      <c r="B44" s="272" t="s">
        <v>44</v>
      </c>
      <c r="C44" s="24"/>
      <c r="D44" s="24"/>
      <c r="E44" s="24"/>
      <c r="G44" s="24"/>
      <c r="H44" s="24"/>
      <c r="I44" s="24"/>
      <c r="J44" s="43"/>
      <c r="K44" s="45"/>
      <c r="L44" s="19"/>
      <c r="M44" s="20"/>
    </row>
    <row r="45" spans="2:13" ht="13.8" thickBot="1" x14ac:dyDescent="0.3">
      <c r="B45" s="2"/>
      <c r="C45" s="2"/>
      <c r="D45" s="2"/>
      <c r="E45" s="2"/>
      <c r="F45" s="2"/>
      <c r="G45" s="2"/>
      <c r="H45" s="2"/>
      <c r="I45" s="2"/>
    </row>
    <row r="46" spans="2:13" x14ac:dyDescent="0.25">
      <c r="B46" s="7"/>
      <c r="C46" s="8"/>
      <c r="D46" s="8"/>
      <c r="E46" s="8"/>
      <c r="F46" s="8"/>
      <c r="G46" s="8"/>
      <c r="H46" s="8"/>
      <c r="I46" s="9"/>
    </row>
    <row r="47" spans="2:13" ht="15.6" x14ac:dyDescent="0.3">
      <c r="B47" s="10"/>
      <c r="C47" s="293" t="s">
        <v>45</v>
      </c>
      <c r="D47" s="293"/>
      <c r="E47" s="1"/>
      <c r="F47" s="1"/>
      <c r="G47" s="1"/>
      <c r="H47" s="1"/>
      <c r="I47" s="11"/>
    </row>
    <row r="48" spans="2:13" x14ac:dyDescent="0.25">
      <c r="B48" s="10"/>
      <c r="C48" s="1"/>
      <c r="D48" s="1"/>
      <c r="E48" s="1"/>
      <c r="F48" s="1"/>
      <c r="G48" s="1"/>
      <c r="H48" s="1"/>
      <c r="I48" s="11"/>
    </row>
    <row r="49" spans="2:9" ht="48" customHeight="1" thickBot="1" x14ac:dyDescent="0.3">
      <c r="B49" s="10"/>
      <c r="C49" s="310" t="s">
        <v>46</v>
      </c>
      <c r="D49" s="311"/>
      <c r="E49" s="311"/>
      <c r="F49" s="312"/>
      <c r="G49" s="312"/>
      <c r="H49" s="313"/>
      <c r="I49" s="11"/>
    </row>
    <row r="50" spans="2:9" ht="47.4" thickBot="1" x14ac:dyDescent="0.3">
      <c r="B50" s="12"/>
      <c r="C50" s="305" t="s">
        <v>25</v>
      </c>
      <c r="D50" s="306"/>
      <c r="E50" s="307"/>
      <c r="F50" s="238" t="s">
        <v>47</v>
      </c>
      <c r="G50" s="294" t="s">
        <v>48</v>
      </c>
      <c r="H50" s="178" t="s">
        <v>49</v>
      </c>
      <c r="I50" s="13"/>
    </row>
    <row r="51" spans="2:9" x14ac:dyDescent="0.25">
      <c r="B51" s="12"/>
      <c r="C51" s="314" t="s">
        <v>50</v>
      </c>
      <c r="D51" s="317" t="s">
        <v>51</v>
      </c>
      <c r="E51" s="318"/>
      <c r="F51" s="176" t="s">
        <v>52</v>
      </c>
      <c r="G51" s="176">
        <v>15.3</v>
      </c>
      <c r="H51" s="177">
        <v>1</v>
      </c>
      <c r="I51" s="13"/>
    </row>
    <row r="52" spans="2:9" x14ac:dyDescent="0.25">
      <c r="B52" s="12"/>
      <c r="C52" s="315"/>
      <c r="D52" s="308" t="s">
        <v>53</v>
      </c>
      <c r="E52" s="309"/>
      <c r="F52" s="172" t="s">
        <v>54</v>
      </c>
      <c r="G52" s="172">
        <v>15.3</v>
      </c>
      <c r="H52" s="173">
        <v>1</v>
      </c>
      <c r="I52" s="13"/>
    </row>
    <row r="53" spans="2:9" x14ac:dyDescent="0.25">
      <c r="B53" s="12"/>
      <c r="C53" s="315"/>
      <c r="D53" s="308" t="s">
        <v>55</v>
      </c>
      <c r="E53" s="309"/>
      <c r="F53" s="172" t="s">
        <v>52</v>
      </c>
      <c r="G53" s="172">
        <v>15.3</v>
      </c>
      <c r="H53" s="173">
        <v>1</v>
      </c>
      <c r="I53" s="13"/>
    </row>
    <row r="54" spans="2:9" ht="13.8" thickBot="1" x14ac:dyDescent="0.3">
      <c r="B54" s="12"/>
      <c r="C54" s="316"/>
      <c r="D54" s="308" t="s">
        <v>56</v>
      </c>
      <c r="E54" s="309"/>
      <c r="F54" s="172" t="s">
        <v>57</v>
      </c>
      <c r="G54" s="172">
        <v>21</v>
      </c>
      <c r="H54" s="173">
        <v>1</v>
      </c>
      <c r="I54" s="13"/>
    </row>
    <row r="55" spans="2:9" x14ac:dyDescent="0.25">
      <c r="B55" s="12"/>
      <c r="C55" s="319" t="s">
        <v>58</v>
      </c>
      <c r="D55" s="308" t="s">
        <v>51</v>
      </c>
      <c r="E55" s="309"/>
      <c r="F55" s="172" t="s">
        <v>59</v>
      </c>
      <c r="G55" s="172">
        <v>15.3</v>
      </c>
      <c r="H55" s="173">
        <v>1</v>
      </c>
      <c r="I55" s="13"/>
    </row>
    <row r="56" spans="2:9" x14ac:dyDescent="0.25">
      <c r="B56" s="12"/>
      <c r="C56" s="320"/>
      <c r="D56" s="308" t="s">
        <v>53</v>
      </c>
      <c r="E56" s="309"/>
      <c r="F56" s="172" t="s">
        <v>59</v>
      </c>
      <c r="G56" s="172">
        <v>15.3</v>
      </c>
      <c r="H56" s="173">
        <v>1</v>
      </c>
      <c r="I56" s="13"/>
    </row>
    <row r="57" spans="2:9" x14ac:dyDescent="0.25">
      <c r="B57" s="12"/>
      <c r="C57" s="320"/>
      <c r="D57" s="308" t="s">
        <v>55</v>
      </c>
      <c r="E57" s="309"/>
      <c r="F57" s="172" t="s">
        <v>59</v>
      </c>
      <c r="G57" s="172">
        <v>15.3</v>
      </c>
      <c r="H57" s="173">
        <v>1</v>
      </c>
      <c r="I57" s="13"/>
    </row>
    <row r="58" spans="2:9" ht="13.8" thickBot="1" x14ac:dyDescent="0.3">
      <c r="B58" s="12"/>
      <c r="C58" s="321"/>
      <c r="D58" s="322" t="s">
        <v>56</v>
      </c>
      <c r="E58" s="323"/>
      <c r="F58" s="174" t="s">
        <v>60</v>
      </c>
      <c r="G58" s="174">
        <v>21</v>
      </c>
      <c r="H58" s="175">
        <v>1</v>
      </c>
      <c r="I58" s="13"/>
    </row>
    <row r="59" spans="2:9" x14ac:dyDescent="0.25">
      <c r="B59" s="10"/>
      <c r="C59" s="3" t="s">
        <v>61</v>
      </c>
      <c r="D59" s="3"/>
      <c r="E59" s="3"/>
      <c r="F59" s="3"/>
      <c r="G59" s="3"/>
      <c r="H59" s="3"/>
      <c r="I59" s="11"/>
    </row>
    <row r="60" spans="2:9" x14ac:dyDescent="0.25">
      <c r="B60" s="21"/>
      <c r="C60" s="3"/>
      <c r="D60" s="18"/>
      <c r="E60" s="18"/>
      <c r="F60" s="18"/>
      <c r="G60" s="18"/>
      <c r="H60" s="18"/>
      <c r="I60" s="22"/>
    </row>
    <row r="61" spans="2:9" ht="15.6" x14ac:dyDescent="0.25">
      <c r="B61" s="21"/>
      <c r="C61" s="23" t="s">
        <v>62</v>
      </c>
      <c r="D61" s="18"/>
      <c r="E61" s="18"/>
      <c r="F61" s="18"/>
      <c r="G61" s="18"/>
      <c r="H61" s="18"/>
      <c r="I61" s="22"/>
    </row>
    <row r="62" spans="2:9" ht="15.6" x14ac:dyDescent="0.25">
      <c r="B62" s="21"/>
      <c r="C62" s="23" t="s">
        <v>63</v>
      </c>
      <c r="D62" s="1"/>
      <c r="E62" s="1"/>
      <c r="F62" s="1"/>
      <c r="G62" s="1"/>
      <c r="H62" s="1"/>
      <c r="I62" s="22"/>
    </row>
    <row r="63" spans="2:9" x14ac:dyDescent="0.25">
      <c r="B63" s="21"/>
      <c r="C63" s="1" t="s">
        <v>64</v>
      </c>
      <c r="D63" s="1"/>
      <c r="E63" s="1"/>
      <c r="F63" s="1"/>
      <c r="G63" s="1"/>
      <c r="H63" s="1"/>
      <c r="I63" s="22"/>
    </row>
    <row r="64" spans="2:9" x14ac:dyDescent="0.25">
      <c r="B64" s="21"/>
      <c r="C64" s="18"/>
      <c r="D64" s="18"/>
      <c r="E64" s="18"/>
      <c r="F64" s="18"/>
      <c r="G64" s="18"/>
      <c r="H64" s="18"/>
      <c r="I64" s="22"/>
    </row>
    <row r="65" spans="2:9" ht="13.8" thickBot="1" x14ac:dyDescent="0.3">
      <c r="B65" s="4"/>
      <c r="C65" s="5"/>
      <c r="D65" s="5"/>
      <c r="E65" s="5"/>
      <c r="F65" s="5"/>
      <c r="G65" s="5"/>
      <c r="H65" s="5"/>
      <c r="I65" s="6"/>
    </row>
  </sheetData>
  <sheetProtection algorithmName="SHA-512" hashValue="SwXgrYpEpGrA9guYlAVn8HUPAWoDi7tE8AAwwgoHy73lSwtxhTVtIYsR5k18LkR34aJueZaP8d1a6L724JgLGg==" saltValue="OUU3sAwIaX7KgIKeB1SI0g==" spinCount="100000" sheet="1" objects="1" scenarios="1"/>
  <mergeCells count="26">
    <mergeCell ref="M13:M14"/>
    <mergeCell ref="F13:F14"/>
    <mergeCell ref="H13:H14"/>
    <mergeCell ref="I13:I14"/>
    <mergeCell ref="F11:I11"/>
    <mergeCell ref="K11:L11"/>
    <mergeCell ref="L13:L14"/>
    <mergeCell ref="K13:K14"/>
    <mergeCell ref="G13:G14"/>
    <mergeCell ref="J13:J14"/>
    <mergeCell ref="D53:E53"/>
    <mergeCell ref="D54:E54"/>
    <mergeCell ref="C51:C54"/>
    <mergeCell ref="D51:E51"/>
    <mergeCell ref="C55:C58"/>
    <mergeCell ref="D55:E55"/>
    <mergeCell ref="D56:E56"/>
    <mergeCell ref="D57:E57"/>
    <mergeCell ref="D58:E58"/>
    <mergeCell ref="B13:B14"/>
    <mergeCell ref="D13:D14"/>
    <mergeCell ref="E13:E14"/>
    <mergeCell ref="C50:E50"/>
    <mergeCell ref="D52:E52"/>
    <mergeCell ref="C13:C14"/>
    <mergeCell ref="C49:H49"/>
  </mergeCells>
  <phoneticPr fontId="4" type="noConversion"/>
  <dataValidations count="1">
    <dataValidation type="decimal" errorStyle="information" operator="greaterThan" allowBlank="1" showInputMessage="1" showErrorMessage="1" errorTitle="Incorrect Value" error="Value must be greater than zero." sqref="E17:E41 G17:I41" xr:uid="{80640206-C2AE-4CA0-A909-8AE457B34F95}">
      <formula1>0</formula1>
    </dataValidation>
  </dataValidation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C6B9"/>
  </sheetPr>
  <dimension ref="B2:R69"/>
  <sheetViews>
    <sheetView showGridLines="0" zoomScaleNormal="100" workbookViewId="0"/>
  </sheetViews>
  <sheetFormatPr defaultRowHeight="13.2" x14ac:dyDescent="0.25"/>
  <cols>
    <col min="1" max="1" width="9.109375" customWidth="1"/>
    <col min="2" max="2" width="13.44140625" customWidth="1"/>
    <col min="3" max="3" width="35" bestFit="1" customWidth="1"/>
    <col min="4" max="4" width="3.88671875" customWidth="1"/>
    <col min="5" max="5" width="14.6640625" customWidth="1"/>
    <col min="6" max="6" width="14" customWidth="1"/>
    <col min="7" max="7" width="11.88671875" customWidth="1"/>
    <col min="8" max="8" width="14.5546875" customWidth="1"/>
    <col min="9" max="9" width="15" customWidth="1"/>
    <col min="10" max="10" width="12.6640625" customWidth="1"/>
    <col min="11" max="11" width="13.33203125" customWidth="1"/>
    <col min="12" max="12" width="11" customWidth="1"/>
    <col min="13" max="13" width="15" customWidth="1"/>
    <col min="14" max="14" width="15" style="46" customWidth="1"/>
    <col min="15" max="225" width="9.109375" customWidth="1"/>
  </cols>
  <sheetData>
    <row r="2" spans="2:18" ht="15.6" x14ac:dyDescent="0.3">
      <c r="B2" s="295" t="s">
        <v>65</v>
      </c>
    </row>
    <row r="3" spans="2:18" ht="15.6" x14ac:dyDescent="0.3">
      <c r="B3" s="295"/>
      <c r="N3"/>
    </row>
    <row r="4" spans="2:18" ht="15" x14ac:dyDescent="0.25">
      <c r="B4" s="273" t="s">
        <v>66</v>
      </c>
      <c r="C4" s="296"/>
      <c r="D4" s="296"/>
      <c r="N4"/>
    </row>
    <row r="5" spans="2:18" ht="15" x14ac:dyDescent="0.25">
      <c r="B5" s="273" t="s">
        <v>67</v>
      </c>
      <c r="C5" s="296"/>
      <c r="D5" s="296"/>
      <c r="I5" s="51"/>
      <c r="N5"/>
    </row>
    <row r="6" spans="2:18" ht="13.8" thickBot="1" x14ac:dyDescent="0.3">
      <c r="B6" s="184"/>
    </row>
    <row r="7" spans="2:18" s="32" customFormat="1" ht="21.75" customHeight="1" thickBot="1" x14ac:dyDescent="0.3">
      <c r="B7" s="341" t="s">
        <v>68</v>
      </c>
      <c r="C7" s="342"/>
      <c r="D7" s="349" t="s">
        <v>69</v>
      </c>
      <c r="E7" s="346" t="s">
        <v>70</v>
      </c>
      <c r="F7" s="346"/>
      <c r="G7" s="346"/>
      <c r="H7" s="347"/>
      <c r="I7" s="348" t="s">
        <v>71</v>
      </c>
      <c r="J7" s="346"/>
      <c r="K7" s="346"/>
      <c r="L7" s="346"/>
      <c r="M7" s="347"/>
      <c r="N7" s="333" t="s">
        <v>72</v>
      </c>
      <c r="O7"/>
      <c r="P7"/>
      <c r="Q7"/>
      <c r="R7"/>
    </row>
    <row r="8" spans="2:18" ht="37.5" customHeight="1" x14ac:dyDescent="0.25">
      <c r="B8" s="343"/>
      <c r="C8" s="344"/>
      <c r="D8" s="350"/>
      <c r="E8" s="337" t="s">
        <v>73</v>
      </c>
      <c r="F8" s="338"/>
      <c r="G8" s="339"/>
      <c r="H8" s="182" t="s">
        <v>74</v>
      </c>
      <c r="I8" s="297" t="s">
        <v>75</v>
      </c>
      <c r="J8" s="340" t="s">
        <v>76</v>
      </c>
      <c r="K8" s="338"/>
      <c r="L8" s="339"/>
      <c r="M8" s="182" t="s">
        <v>77</v>
      </c>
      <c r="N8" s="334"/>
    </row>
    <row r="9" spans="2:18" s="32" customFormat="1" ht="18.75" customHeight="1" thickBot="1" x14ac:dyDescent="0.3">
      <c r="B9" s="343"/>
      <c r="C9" s="344"/>
      <c r="D9" s="350"/>
      <c r="E9" s="189" t="s">
        <v>78</v>
      </c>
      <c r="F9" s="190" t="s">
        <v>79</v>
      </c>
      <c r="G9" s="191" t="s">
        <v>80</v>
      </c>
      <c r="H9" s="192" t="s">
        <v>81</v>
      </c>
      <c r="I9" s="191" t="s">
        <v>78</v>
      </c>
      <c r="J9" s="189" t="s">
        <v>78</v>
      </c>
      <c r="K9" s="190" t="s">
        <v>79</v>
      </c>
      <c r="L9" s="191" t="s">
        <v>82</v>
      </c>
      <c r="M9" s="192" t="s">
        <v>81</v>
      </c>
      <c r="N9" s="334"/>
      <c r="O9"/>
      <c r="P9"/>
      <c r="Q9"/>
      <c r="R9"/>
    </row>
    <row r="10" spans="2:18" ht="15.6" x14ac:dyDescent="0.25">
      <c r="B10" s="345" t="s">
        <v>83</v>
      </c>
      <c r="C10" s="298" t="s">
        <v>84</v>
      </c>
      <c r="D10" s="193">
        <v>1</v>
      </c>
      <c r="E10" s="194">
        <v>42.3</v>
      </c>
      <c r="F10" s="194">
        <v>40.1</v>
      </c>
      <c r="G10" s="194">
        <v>44.8</v>
      </c>
      <c r="H10" s="57">
        <f t="shared" ref="H10:H27" si="0">E10/(0.95)</f>
        <v>44.526315789473685</v>
      </c>
      <c r="I10" s="195">
        <v>0.84599999999999997</v>
      </c>
      <c r="J10" s="194">
        <v>20</v>
      </c>
      <c r="K10" s="194">
        <v>19.399999999999999</v>
      </c>
      <c r="L10" s="194">
        <v>20.6</v>
      </c>
      <c r="M10" s="57">
        <f>(I10/H10)*1000</f>
        <v>19</v>
      </c>
      <c r="N10" s="196">
        <v>1</v>
      </c>
    </row>
    <row r="11" spans="2:18" ht="15.6" x14ac:dyDescent="0.25">
      <c r="B11" s="335"/>
      <c r="C11" t="s">
        <v>85</v>
      </c>
      <c r="D11" s="185">
        <v>1</v>
      </c>
      <c r="E11" s="197">
        <v>27.5</v>
      </c>
      <c r="F11" s="197">
        <v>27.5</v>
      </c>
      <c r="G11" s="197">
        <v>28.3</v>
      </c>
      <c r="H11" s="59">
        <f t="shared" si="0"/>
        <v>28.947368421052634</v>
      </c>
      <c r="I11" s="58">
        <v>0.57750000000000001</v>
      </c>
      <c r="J11" s="197">
        <v>21</v>
      </c>
      <c r="K11" s="197">
        <v>18.899999999999999</v>
      </c>
      <c r="L11" s="197">
        <v>23.3</v>
      </c>
      <c r="M11" s="59">
        <f>(I11/H11)*1000</f>
        <v>19.95</v>
      </c>
      <c r="N11" s="188">
        <v>1</v>
      </c>
    </row>
    <row r="12" spans="2:18" ht="15.6" x14ac:dyDescent="0.25">
      <c r="B12" s="335"/>
      <c r="C12" t="s">
        <v>86</v>
      </c>
      <c r="D12" s="185">
        <v>1</v>
      </c>
      <c r="E12" s="197">
        <v>44.2</v>
      </c>
      <c r="F12" s="197">
        <v>40.9</v>
      </c>
      <c r="G12" s="197">
        <v>46.9</v>
      </c>
      <c r="H12" s="59">
        <f t="shared" si="0"/>
        <v>46.526315789473692</v>
      </c>
      <c r="I12" s="58">
        <v>0.77349999999999997</v>
      </c>
      <c r="J12" s="197">
        <v>17.5</v>
      </c>
      <c r="K12" s="197">
        <v>15.9</v>
      </c>
      <c r="L12" s="197">
        <v>19.2</v>
      </c>
      <c r="M12" s="59">
        <f t="shared" ref="M12:M61" si="1">(I12/H12)*1000</f>
        <v>16.624999999999996</v>
      </c>
      <c r="N12" s="188">
        <v>1</v>
      </c>
    </row>
    <row r="13" spans="2:18" ht="15.6" x14ac:dyDescent="0.25">
      <c r="B13" s="335"/>
      <c r="C13" t="s">
        <v>87</v>
      </c>
      <c r="D13" s="185">
        <v>1</v>
      </c>
      <c r="E13" s="197">
        <v>44.3</v>
      </c>
      <c r="F13" s="197">
        <v>42.5</v>
      </c>
      <c r="G13" s="197">
        <v>44.8</v>
      </c>
      <c r="H13" s="59">
        <f t="shared" si="0"/>
        <v>46.631578947368418</v>
      </c>
      <c r="I13" s="58">
        <v>0.83727000000000007</v>
      </c>
      <c r="J13" s="197">
        <v>18.899999999999999</v>
      </c>
      <c r="K13" s="197">
        <v>18.399999999999999</v>
      </c>
      <c r="L13" s="197">
        <v>19.899999999999999</v>
      </c>
      <c r="M13" s="59">
        <f t="shared" si="1"/>
        <v>17.955000000000002</v>
      </c>
      <c r="N13" s="188">
        <v>1</v>
      </c>
    </row>
    <row r="14" spans="2:18" ht="15.6" x14ac:dyDescent="0.25">
      <c r="B14" s="335"/>
      <c r="C14" t="s">
        <v>88</v>
      </c>
      <c r="D14" s="185">
        <v>1</v>
      </c>
      <c r="E14" s="197">
        <v>44.3</v>
      </c>
      <c r="F14" s="197">
        <v>42.5</v>
      </c>
      <c r="G14" s="197">
        <v>44.8</v>
      </c>
      <c r="H14" s="59">
        <f t="shared" si="0"/>
        <v>46.631578947368418</v>
      </c>
      <c r="I14" s="58">
        <v>0.84613000000000005</v>
      </c>
      <c r="J14" s="197">
        <v>19.100000000000001</v>
      </c>
      <c r="K14" s="197">
        <v>18.399999999999999</v>
      </c>
      <c r="L14" s="197">
        <v>19.899999999999999</v>
      </c>
      <c r="M14" s="59">
        <f t="shared" si="1"/>
        <v>18.145000000000003</v>
      </c>
      <c r="N14" s="188">
        <v>1</v>
      </c>
    </row>
    <row r="15" spans="2:18" ht="15.6" x14ac:dyDescent="0.25">
      <c r="B15" s="335"/>
      <c r="C15" t="s">
        <v>89</v>
      </c>
      <c r="D15" s="185">
        <v>1</v>
      </c>
      <c r="E15" s="197">
        <v>44.3</v>
      </c>
      <c r="F15" s="197">
        <v>42.5</v>
      </c>
      <c r="G15" s="197">
        <v>44.8</v>
      </c>
      <c r="H15" s="59">
        <f t="shared" si="0"/>
        <v>46.631578947368418</v>
      </c>
      <c r="I15" s="58">
        <v>0.84613000000000005</v>
      </c>
      <c r="J15" s="197">
        <v>19.100000000000001</v>
      </c>
      <c r="K15" s="197">
        <v>18.399999999999999</v>
      </c>
      <c r="L15" s="197">
        <v>19.899999999999999</v>
      </c>
      <c r="M15" s="59">
        <f t="shared" si="1"/>
        <v>18.145000000000003</v>
      </c>
      <c r="N15" s="188">
        <v>1</v>
      </c>
    </row>
    <row r="16" spans="2:18" ht="15.6" x14ac:dyDescent="0.25">
      <c r="B16" s="335"/>
      <c r="C16" t="s">
        <v>90</v>
      </c>
      <c r="D16" s="185">
        <v>1</v>
      </c>
      <c r="E16" s="197">
        <v>44.1</v>
      </c>
      <c r="F16" s="197">
        <v>42</v>
      </c>
      <c r="G16" s="197">
        <v>45</v>
      </c>
      <c r="H16" s="59">
        <f t="shared" si="0"/>
        <v>46.421052631578952</v>
      </c>
      <c r="I16" s="58">
        <v>0.85994999999999999</v>
      </c>
      <c r="J16" s="197">
        <v>19.5</v>
      </c>
      <c r="K16" s="198">
        <v>19</v>
      </c>
      <c r="L16" s="197">
        <v>20.3</v>
      </c>
      <c r="M16" s="59">
        <f t="shared" si="1"/>
        <v>18.524999999999995</v>
      </c>
      <c r="N16" s="188">
        <v>1</v>
      </c>
    </row>
    <row r="17" spans="2:14" ht="15.6" x14ac:dyDescent="0.25">
      <c r="B17" s="335"/>
      <c r="C17" t="s">
        <v>91</v>
      </c>
      <c r="D17" s="185">
        <v>1</v>
      </c>
      <c r="E17" s="197">
        <v>43.8</v>
      </c>
      <c r="F17" s="197">
        <v>42.4</v>
      </c>
      <c r="G17" s="197">
        <v>45.2</v>
      </c>
      <c r="H17" s="59">
        <f t="shared" si="0"/>
        <v>46.105263157894733</v>
      </c>
      <c r="I17" s="58">
        <v>0.85848000000000002</v>
      </c>
      <c r="J17" s="197">
        <v>19.600000000000001</v>
      </c>
      <c r="K17" s="197">
        <v>19.3</v>
      </c>
      <c r="L17" s="197">
        <v>20.100000000000001</v>
      </c>
      <c r="M17" s="59">
        <f t="shared" si="1"/>
        <v>18.62</v>
      </c>
      <c r="N17" s="188">
        <v>1</v>
      </c>
    </row>
    <row r="18" spans="2:14" ht="15.6" x14ac:dyDescent="0.25">
      <c r="B18" s="335"/>
      <c r="C18" t="s">
        <v>92</v>
      </c>
      <c r="D18" s="185">
        <v>1</v>
      </c>
      <c r="E18" s="197">
        <v>38.1</v>
      </c>
      <c r="F18" s="197">
        <v>32.1</v>
      </c>
      <c r="G18" s="197">
        <v>45.2</v>
      </c>
      <c r="H18" s="59">
        <f t="shared" si="0"/>
        <v>40.10526315789474</v>
      </c>
      <c r="I18" s="58">
        <v>0.76200000000000001</v>
      </c>
      <c r="J18" s="197">
        <v>20</v>
      </c>
      <c r="K18" s="197">
        <v>18.5</v>
      </c>
      <c r="L18" s="197">
        <v>21.6</v>
      </c>
      <c r="M18" s="59">
        <f t="shared" si="1"/>
        <v>19</v>
      </c>
      <c r="N18" s="188">
        <v>1</v>
      </c>
    </row>
    <row r="19" spans="2:14" ht="15.6" x14ac:dyDescent="0.25">
      <c r="B19" s="335"/>
      <c r="C19" t="s">
        <v>93</v>
      </c>
      <c r="D19" s="185">
        <v>1</v>
      </c>
      <c r="E19" s="197">
        <v>43</v>
      </c>
      <c r="F19" s="197">
        <v>41.4</v>
      </c>
      <c r="G19" s="197">
        <v>43.3</v>
      </c>
      <c r="H19" s="59">
        <f t="shared" si="0"/>
        <v>45.263157894736842</v>
      </c>
      <c r="I19" s="58">
        <v>0.86860000000000004</v>
      </c>
      <c r="J19" s="197">
        <v>20.2</v>
      </c>
      <c r="K19" s="197">
        <v>19.8</v>
      </c>
      <c r="L19" s="197">
        <v>20.399999999999999</v>
      </c>
      <c r="M19" s="59">
        <f t="shared" si="1"/>
        <v>19.190000000000001</v>
      </c>
      <c r="N19" s="188">
        <v>1</v>
      </c>
    </row>
    <row r="20" spans="2:14" ht="15.6" x14ac:dyDescent="0.25">
      <c r="B20" s="335"/>
      <c r="C20" t="s">
        <v>94</v>
      </c>
      <c r="D20" s="185">
        <v>1</v>
      </c>
      <c r="E20" s="197">
        <v>40.4</v>
      </c>
      <c r="F20" s="197">
        <v>39.799999999999997</v>
      </c>
      <c r="G20" s="197">
        <v>41.7</v>
      </c>
      <c r="H20" s="59">
        <f t="shared" si="0"/>
        <v>42.526315789473685</v>
      </c>
      <c r="I20" s="58">
        <v>0.85243999999999998</v>
      </c>
      <c r="J20" s="197">
        <v>21.1</v>
      </c>
      <c r="K20" s="197">
        <v>20.6</v>
      </c>
      <c r="L20" s="197">
        <v>21.5</v>
      </c>
      <c r="M20" s="203">
        <f t="shared" si="1"/>
        <v>20.045000000000002</v>
      </c>
      <c r="N20" s="188">
        <v>1</v>
      </c>
    </row>
    <row r="21" spans="2:14" ht="15.6" x14ac:dyDescent="0.25">
      <c r="B21" s="335"/>
      <c r="C21" t="s">
        <v>95</v>
      </c>
      <c r="D21" s="185">
        <v>1</v>
      </c>
      <c r="E21" s="197">
        <v>47.3</v>
      </c>
      <c r="F21" s="197">
        <v>44.8</v>
      </c>
      <c r="G21" s="197">
        <v>52.2</v>
      </c>
      <c r="H21" s="203">
        <f t="shared" si="0"/>
        <v>49.789473684210527</v>
      </c>
      <c r="I21" s="58">
        <v>0.81355999999999995</v>
      </c>
      <c r="J21" s="197">
        <v>17.2</v>
      </c>
      <c r="K21" s="197">
        <v>16.8</v>
      </c>
      <c r="L21" s="197">
        <v>17.899999999999999</v>
      </c>
      <c r="M21" s="203">
        <f>(I21/H21)*1000</f>
        <v>16.34</v>
      </c>
      <c r="N21" s="188">
        <v>1</v>
      </c>
    </row>
    <row r="22" spans="2:14" ht="15.6" x14ac:dyDescent="0.25">
      <c r="B22" s="335"/>
      <c r="C22" t="s">
        <v>96</v>
      </c>
      <c r="D22" s="185">
        <v>1</v>
      </c>
      <c r="E22" s="197">
        <v>46.4</v>
      </c>
      <c r="F22" s="197">
        <v>44.9</v>
      </c>
      <c r="G22" s="197">
        <v>48.8</v>
      </c>
      <c r="H22" s="203">
        <f t="shared" si="0"/>
        <v>48.842105263157897</v>
      </c>
      <c r="I22" s="58">
        <v>0.77951999999999999</v>
      </c>
      <c r="J22" s="197">
        <v>16.8</v>
      </c>
      <c r="K22" s="197">
        <v>15.4</v>
      </c>
      <c r="L22" s="197">
        <v>18.7</v>
      </c>
      <c r="M22" s="203">
        <f t="shared" si="1"/>
        <v>15.959999999999999</v>
      </c>
      <c r="N22" s="188">
        <v>1</v>
      </c>
    </row>
    <row r="23" spans="2:14" ht="15.6" x14ac:dyDescent="0.25">
      <c r="B23" s="335"/>
      <c r="C23" s="184" t="s">
        <v>97</v>
      </c>
      <c r="D23" s="185">
        <v>1</v>
      </c>
      <c r="E23" s="197">
        <v>44.5</v>
      </c>
      <c r="F23" s="197">
        <v>41.8</v>
      </c>
      <c r="G23" s="197">
        <v>46.5</v>
      </c>
      <c r="H23" s="203">
        <f t="shared" si="0"/>
        <v>46.842105263157897</v>
      </c>
      <c r="I23" s="58">
        <v>0.89</v>
      </c>
      <c r="J23" s="197">
        <v>20</v>
      </c>
      <c r="K23" s="197">
        <v>18.899999999999999</v>
      </c>
      <c r="L23" s="197">
        <v>20.8</v>
      </c>
      <c r="M23" s="203">
        <f t="shared" si="1"/>
        <v>19</v>
      </c>
      <c r="N23" s="188">
        <v>1</v>
      </c>
    </row>
    <row r="24" spans="2:14" ht="15.6" x14ac:dyDescent="0.25">
      <c r="B24" s="335"/>
      <c r="C24" t="s">
        <v>98</v>
      </c>
      <c r="D24" s="185">
        <v>1</v>
      </c>
      <c r="E24" s="197">
        <v>40.200000000000003</v>
      </c>
      <c r="F24" s="197">
        <v>33.5</v>
      </c>
      <c r="G24" s="197">
        <v>41.2</v>
      </c>
      <c r="H24" s="203">
        <f t="shared" si="0"/>
        <v>42.315789473684212</v>
      </c>
      <c r="I24" s="58">
        <v>0.88439999999999996</v>
      </c>
      <c r="J24" s="197">
        <v>22</v>
      </c>
      <c r="K24" s="197">
        <v>19.899999999999999</v>
      </c>
      <c r="L24" s="197">
        <v>24.5</v>
      </c>
      <c r="M24" s="203">
        <f t="shared" si="1"/>
        <v>20.9</v>
      </c>
      <c r="N24" s="188">
        <v>1</v>
      </c>
    </row>
    <row r="25" spans="2:14" ht="15.6" x14ac:dyDescent="0.25">
      <c r="B25" s="335"/>
      <c r="C25" t="s">
        <v>99</v>
      </c>
      <c r="D25" s="185">
        <v>1</v>
      </c>
      <c r="E25" s="197">
        <v>40.200000000000003</v>
      </c>
      <c r="F25" s="197">
        <v>33.5</v>
      </c>
      <c r="G25" s="197">
        <v>42.3</v>
      </c>
      <c r="H25" s="203">
        <f t="shared" si="0"/>
        <v>42.315789473684212</v>
      </c>
      <c r="I25" s="58">
        <v>0.80400000000000005</v>
      </c>
      <c r="J25" s="197">
        <v>20</v>
      </c>
      <c r="K25" s="197">
        <v>19.600000000000001</v>
      </c>
      <c r="L25" s="197">
        <v>20.5</v>
      </c>
      <c r="M25" s="203">
        <f t="shared" si="1"/>
        <v>19</v>
      </c>
      <c r="N25" s="188">
        <v>1</v>
      </c>
    </row>
    <row r="26" spans="2:14" ht="15.6" x14ac:dyDescent="0.25">
      <c r="B26" s="335"/>
      <c r="C26" t="s">
        <v>100</v>
      </c>
      <c r="D26" s="185">
        <v>1</v>
      </c>
      <c r="E26" s="197">
        <v>32.5</v>
      </c>
      <c r="F26" s="197">
        <v>29.7</v>
      </c>
      <c r="G26" s="197">
        <v>41.9</v>
      </c>
      <c r="H26" s="203">
        <f t="shared" si="0"/>
        <v>34.210526315789473</v>
      </c>
      <c r="I26" s="58">
        <v>0.86450000000000005</v>
      </c>
      <c r="J26" s="197">
        <v>26.6</v>
      </c>
      <c r="K26" s="197">
        <v>22.6</v>
      </c>
      <c r="L26" s="197">
        <v>31.3</v>
      </c>
      <c r="M26" s="203">
        <f t="shared" si="1"/>
        <v>25.27</v>
      </c>
      <c r="N26" s="188">
        <v>1</v>
      </c>
    </row>
    <row r="27" spans="2:14" ht="15.6" x14ac:dyDescent="0.25">
      <c r="B27" s="335"/>
      <c r="C27" t="s">
        <v>101</v>
      </c>
      <c r="D27" s="185">
        <v>1</v>
      </c>
      <c r="E27" s="197">
        <v>43</v>
      </c>
      <c r="F27" s="197">
        <v>36.299999999999997</v>
      </c>
      <c r="G27" s="197">
        <v>46.4</v>
      </c>
      <c r="H27" s="203">
        <f t="shared" si="0"/>
        <v>45.263157894736842</v>
      </c>
      <c r="I27" s="58">
        <v>0.86</v>
      </c>
      <c r="J27" s="197">
        <v>20</v>
      </c>
      <c r="K27" s="197">
        <v>18.8</v>
      </c>
      <c r="L27" s="197">
        <v>20.9</v>
      </c>
      <c r="M27" s="203">
        <f t="shared" si="1"/>
        <v>19</v>
      </c>
      <c r="N27" s="188">
        <v>1</v>
      </c>
    </row>
    <row r="28" spans="2:14" ht="15.6" x14ac:dyDescent="0.25">
      <c r="B28" s="335"/>
      <c r="C28" t="s">
        <v>102</v>
      </c>
      <c r="D28" s="185">
        <v>1</v>
      </c>
      <c r="E28" s="197">
        <v>49.5</v>
      </c>
      <c r="F28" s="197">
        <v>47.5</v>
      </c>
      <c r="G28" s="197">
        <v>50.6</v>
      </c>
      <c r="H28" s="203">
        <f>E28/(0.95)</f>
        <v>52.10526315789474</v>
      </c>
      <c r="I28" s="58">
        <v>0.77715000000000001</v>
      </c>
      <c r="J28" s="197">
        <v>15.7</v>
      </c>
      <c r="K28" s="197">
        <v>13.3</v>
      </c>
      <c r="L28" s="197">
        <v>19</v>
      </c>
      <c r="M28" s="203">
        <f t="shared" si="1"/>
        <v>14.914999999999999</v>
      </c>
      <c r="N28" s="188">
        <v>1</v>
      </c>
    </row>
    <row r="29" spans="2:14" ht="15.6" x14ac:dyDescent="0.25">
      <c r="B29" s="335"/>
      <c r="C29" t="s">
        <v>103</v>
      </c>
      <c r="D29" s="185">
        <v>1</v>
      </c>
      <c r="E29" s="197">
        <v>40.200000000000003</v>
      </c>
      <c r="F29" s="197">
        <v>33.700000000000003</v>
      </c>
      <c r="G29" s="197">
        <v>48.2</v>
      </c>
      <c r="H29" s="203">
        <f t="shared" ref="H29:H42" si="2">E29/(0.95)</f>
        <v>42.315789473684212</v>
      </c>
      <c r="I29" s="58">
        <v>0.80400000000000005</v>
      </c>
      <c r="J29" s="197">
        <v>20</v>
      </c>
      <c r="K29" s="197">
        <v>19.7</v>
      </c>
      <c r="L29" s="197">
        <v>20.3</v>
      </c>
      <c r="M29" s="203">
        <f t="shared" si="1"/>
        <v>19</v>
      </c>
      <c r="N29" s="188">
        <v>1</v>
      </c>
    </row>
    <row r="30" spans="2:14" ht="15.6" x14ac:dyDescent="0.25">
      <c r="B30" s="335"/>
      <c r="C30" t="s">
        <v>104</v>
      </c>
      <c r="D30" s="185">
        <v>1</v>
      </c>
      <c r="E30" s="197">
        <v>40.200000000000003</v>
      </c>
      <c r="F30" s="197">
        <v>33.700000000000003</v>
      </c>
      <c r="G30" s="197">
        <v>48.2</v>
      </c>
      <c r="H30" s="203">
        <f t="shared" si="2"/>
        <v>42.315789473684212</v>
      </c>
      <c r="I30" s="58">
        <v>0.80400000000000005</v>
      </c>
      <c r="J30" s="197">
        <v>20</v>
      </c>
      <c r="K30" s="197">
        <v>19.7</v>
      </c>
      <c r="L30" s="197">
        <v>20.3</v>
      </c>
      <c r="M30" s="203">
        <f t="shared" si="1"/>
        <v>19</v>
      </c>
      <c r="N30" s="188">
        <v>1</v>
      </c>
    </row>
    <row r="31" spans="2:14" ht="16.2" thickBot="1" x14ac:dyDescent="0.3">
      <c r="B31" s="336"/>
      <c r="C31" s="36" t="s">
        <v>105</v>
      </c>
      <c r="D31" s="186">
        <v>1</v>
      </c>
      <c r="E31" s="60">
        <v>40.200000000000003</v>
      </c>
      <c r="F31" s="60">
        <v>33.700000000000003</v>
      </c>
      <c r="G31" s="60">
        <v>48.2</v>
      </c>
      <c r="H31" s="61">
        <f t="shared" si="2"/>
        <v>42.315789473684212</v>
      </c>
      <c r="I31" s="62">
        <v>0.80400000000000005</v>
      </c>
      <c r="J31" s="60">
        <v>20</v>
      </c>
      <c r="K31" s="60">
        <v>19.7</v>
      </c>
      <c r="L31" s="60">
        <v>20.3</v>
      </c>
      <c r="M31" s="61">
        <f t="shared" si="1"/>
        <v>19</v>
      </c>
      <c r="N31" s="188">
        <v>1</v>
      </c>
    </row>
    <row r="32" spans="2:14" ht="15.6" x14ac:dyDescent="0.25">
      <c r="B32" s="335" t="s">
        <v>106</v>
      </c>
      <c r="C32" t="s">
        <v>107</v>
      </c>
      <c r="D32" s="185">
        <v>1</v>
      </c>
      <c r="E32" s="197">
        <v>26.7</v>
      </c>
      <c r="F32" s="197">
        <v>21.6</v>
      </c>
      <c r="G32" s="197">
        <v>32.200000000000003</v>
      </c>
      <c r="H32" s="57">
        <f t="shared" si="2"/>
        <v>28.105263157894736</v>
      </c>
      <c r="I32" s="58">
        <v>0.71555999999999997</v>
      </c>
      <c r="J32" s="197">
        <v>26.8</v>
      </c>
      <c r="K32" s="197">
        <v>25.8</v>
      </c>
      <c r="L32" s="197">
        <v>27.5</v>
      </c>
      <c r="M32" s="57">
        <f t="shared" si="1"/>
        <v>25.46</v>
      </c>
      <c r="N32" s="188">
        <v>1</v>
      </c>
    </row>
    <row r="33" spans="2:14" ht="15.6" x14ac:dyDescent="0.25">
      <c r="B33" s="335"/>
      <c r="C33" t="s">
        <v>108</v>
      </c>
      <c r="D33" s="185">
        <v>1</v>
      </c>
      <c r="E33" s="197">
        <v>28.2</v>
      </c>
      <c r="F33" s="197">
        <v>24</v>
      </c>
      <c r="G33" s="197">
        <v>31</v>
      </c>
      <c r="H33" s="59">
        <f t="shared" si="2"/>
        <v>29.684210526315791</v>
      </c>
      <c r="I33" s="58">
        <v>0.72755999999999998</v>
      </c>
      <c r="J33" s="197">
        <v>25.8</v>
      </c>
      <c r="K33" s="197">
        <v>23.8</v>
      </c>
      <c r="L33" s="197">
        <v>27.6</v>
      </c>
      <c r="M33" s="59">
        <f t="shared" si="1"/>
        <v>24.509999999999998</v>
      </c>
      <c r="N33" s="188">
        <v>1</v>
      </c>
    </row>
    <row r="34" spans="2:14" ht="15.6" x14ac:dyDescent="0.25">
      <c r="B34" s="335"/>
      <c r="C34" t="s">
        <v>109</v>
      </c>
      <c r="D34" s="185">
        <v>1</v>
      </c>
      <c r="E34" s="197">
        <v>25.8</v>
      </c>
      <c r="F34" s="197">
        <v>19.899999999999999</v>
      </c>
      <c r="G34" s="197">
        <v>30.5</v>
      </c>
      <c r="H34" s="59">
        <f t="shared" si="2"/>
        <v>27.157894736842106</v>
      </c>
      <c r="I34" s="58">
        <v>0.6656399999999999</v>
      </c>
      <c r="J34" s="197">
        <v>25.8</v>
      </c>
      <c r="K34" s="197">
        <v>24.4</v>
      </c>
      <c r="L34" s="197">
        <v>27.2</v>
      </c>
      <c r="M34" s="59">
        <f t="shared" si="1"/>
        <v>24.509999999999998</v>
      </c>
      <c r="N34" s="188">
        <v>1</v>
      </c>
    </row>
    <row r="35" spans="2:14" ht="15.6" x14ac:dyDescent="0.25">
      <c r="B35" s="335"/>
      <c r="C35" t="s">
        <v>110</v>
      </c>
      <c r="D35" s="185">
        <v>1</v>
      </c>
      <c r="E35" s="197">
        <v>18.899999999999999</v>
      </c>
      <c r="F35" s="197">
        <v>11.5</v>
      </c>
      <c r="G35" s="197">
        <v>26</v>
      </c>
      <c r="H35" s="59">
        <f t="shared" si="2"/>
        <v>19.894736842105264</v>
      </c>
      <c r="I35" s="58">
        <v>0.49517999999999995</v>
      </c>
      <c r="J35" s="197">
        <v>26.2</v>
      </c>
      <c r="K35" s="197">
        <v>25.3</v>
      </c>
      <c r="L35" s="197">
        <v>27.3</v>
      </c>
      <c r="M35" s="59">
        <f t="shared" si="1"/>
        <v>24.889999999999997</v>
      </c>
      <c r="N35" s="188">
        <v>1</v>
      </c>
    </row>
    <row r="36" spans="2:14" ht="15.6" x14ac:dyDescent="0.25">
      <c r="B36" s="335"/>
      <c r="C36" t="s">
        <v>111</v>
      </c>
      <c r="D36" s="185">
        <v>1</v>
      </c>
      <c r="E36" s="197">
        <v>11.9</v>
      </c>
      <c r="F36" s="199">
        <v>5.5</v>
      </c>
      <c r="G36" s="197">
        <v>21.6</v>
      </c>
      <c r="H36" s="59">
        <f t="shared" si="2"/>
        <v>12.526315789473685</v>
      </c>
      <c r="I36" s="58">
        <v>0.32844000000000001</v>
      </c>
      <c r="J36" s="197">
        <v>27.6</v>
      </c>
      <c r="K36" s="197">
        <v>24.8</v>
      </c>
      <c r="L36" s="197">
        <v>31.3</v>
      </c>
      <c r="M36" s="59">
        <f t="shared" si="1"/>
        <v>26.22</v>
      </c>
      <c r="N36" s="188">
        <v>1</v>
      </c>
    </row>
    <row r="37" spans="2:14" ht="15.6" x14ac:dyDescent="0.25">
      <c r="B37" s="335"/>
      <c r="C37" t="s">
        <v>112</v>
      </c>
      <c r="D37" s="185">
        <v>1</v>
      </c>
      <c r="E37" s="197">
        <v>8.9</v>
      </c>
      <c r="F37" s="197">
        <v>7.1</v>
      </c>
      <c r="G37" s="197">
        <v>11.1</v>
      </c>
      <c r="H37" s="59">
        <f t="shared" si="2"/>
        <v>9.3684210526315805</v>
      </c>
      <c r="I37" s="58">
        <v>0.25899</v>
      </c>
      <c r="J37" s="197">
        <v>29.1</v>
      </c>
      <c r="K37" s="197">
        <v>24.6</v>
      </c>
      <c r="L37" s="198">
        <v>34</v>
      </c>
      <c r="M37" s="59">
        <f t="shared" si="1"/>
        <v>27.644999999999996</v>
      </c>
      <c r="N37" s="188">
        <v>1</v>
      </c>
    </row>
    <row r="38" spans="2:14" ht="15.6" x14ac:dyDescent="0.25">
      <c r="B38" s="335"/>
      <c r="C38" t="s">
        <v>113</v>
      </c>
      <c r="D38" s="185">
        <v>1</v>
      </c>
      <c r="E38" s="197">
        <v>20.7</v>
      </c>
      <c r="F38" s="197">
        <v>15.1</v>
      </c>
      <c r="G38" s="197">
        <v>32</v>
      </c>
      <c r="H38" s="59">
        <f>E38/(0.95)</f>
        <v>21.789473684210527</v>
      </c>
      <c r="I38" s="58">
        <v>0.55062</v>
      </c>
      <c r="J38" s="197">
        <v>26.6</v>
      </c>
      <c r="K38" s="197">
        <v>23.8</v>
      </c>
      <c r="L38" s="197">
        <v>29.6</v>
      </c>
      <c r="M38" s="59">
        <f t="shared" si="1"/>
        <v>25.269999999999996</v>
      </c>
      <c r="N38" s="188">
        <v>1</v>
      </c>
    </row>
    <row r="39" spans="2:14" ht="15.6" x14ac:dyDescent="0.25">
      <c r="B39" s="335"/>
      <c r="C39" t="s">
        <v>114</v>
      </c>
      <c r="D39" s="185">
        <v>1</v>
      </c>
      <c r="E39" s="197">
        <v>20.7</v>
      </c>
      <c r="F39" s="197">
        <v>15.1</v>
      </c>
      <c r="G39" s="197">
        <v>32</v>
      </c>
      <c r="H39" s="59">
        <f>E39/(0.95)</f>
        <v>21.789473684210527</v>
      </c>
      <c r="I39" s="58">
        <v>0.55062</v>
      </c>
      <c r="J39" s="197">
        <v>26.6</v>
      </c>
      <c r="K39" s="197">
        <v>23.8</v>
      </c>
      <c r="L39" s="197">
        <v>29.6</v>
      </c>
      <c r="M39" s="59">
        <f t="shared" si="1"/>
        <v>25.269999999999996</v>
      </c>
      <c r="N39" s="188">
        <v>1</v>
      </c>
    </row>
    <row r="40" spans="2:14" ht="15.6" x14ac:dyDescent="0.25">
      <c r="B40" s="335"/>
      <c r="C40" t="s">
        <v>115</v>
      </c>
      <c r="D40" s="185">
        <v>1</v>
      </c>
      <c r="E40" s="197">
        <v>28.2</v>
      </c>
      <c r="F40" s="197">
        <v>25.1</v>
      </c>
      <c r="G40" s="197">
        <v>30.2</v>
      </c>
      <c r="H40" s="59">
        <f t="shared" si="2"/>
        <v>29.684210526315791</v>
      </c>
      <c r="I40" s="58">
        <v>0.82344000000000006</v>
      </c>
      <c r="J40" s="197">
        <v>29.2</v>
      </c>
      <c r="K40" s="197">
        <v>26.1</v>
      </c>
      <c r="L40" s="197">
        <v>32.4</v>
      </c>
      <c r="M40" s="59">
        <f t="shared" si="1"/>
        <v>27.740000000000002</v>
      </c>
      <c r="N40" s="188">
        <v>1</v>
      </c>
    </row>
    <row r="41" spans="2:14" ht="15.6" x14ac:dyDescent="0.25">
      <c r="B41" s="335"/>
      <c r="C41" t="s">
        <v>116</v>
      </c>
      <c r="D41" s="185">
        <v>1</v>
      </c>
      <c r="E41" s="197">
        <v>28.2</v>
      </c>
      <c r="F41" s="197">
        <v>25.1</v>
      </c>
      <c r="G41" s="197">
        <v>30.2</v>
      </c>
      <c r="H41" s="59">
        <f t="shared" si="2"/>
        <v>29.684210526315791</v>
      </c>
      <c r="I41" s="58">
        <v>0.82344000000000006</v>
      </c>
      <c r="J41" s="197">
        <v>29.2</v>
      </c>
      <c r="K41" s="197">
        <v>26.1</v>
      </c>
      <c r="L41" s="197">
        <v>32.4</v>
      </c>
      <c r="M41" s="59">
        <f t="shared" si="1"/>
        <v>27.740000000000002</v>
      </c>
      <c r="N41" s="188">
        <v>1</v>
      </c>
    </row>
    <row r="42" spans="2:14" ht="15.6" x14ac:dyDescent="0.25">
      <c r="B42" s="335"/>
      <c r="C42" t="s">
        <v>117</v>
      </c>
      <c r="D42" s="185">
        <v>1</v>
      </c>
      <c r="E42" s="197">
        <v>28</v>
      </c>
      <c r="F42" s="197">
        <v>14.1</v>
      </c>
      <c r="G42" s="197">
        <v>55</v>
      </c>
      <c r="H42" s="59">
        <f t="shared" si="2"/>
        <v>29.473684210526319</v>
      </c>
      <c r="I42" s="58">
        <v>0.61599999999999999</v>
      </c>
      <c r="J42" s="197">
        <v>22</v>
      </c>
      <c r="K42" s="197">
        <v>18.600000000000001</v>
      </c>
      <c r="L42" s="197">
        <v>26</v>
      </c>
      <c r="M42" s="59">
        <f t="shared" si="1"/>
        <v>20.9</v>
      </c>
      <c r="N42" s="188">
        <v>1</v>
      </c>
    </row>
    <row r="43" spans="2:14" ht="15.6" x14ac:dyDescent="0.25">
      <c r="B43" s="335"/>
      <c r="C43" t="s">
        <v>118</v>
      </c>
      <c r="D43" s="185">
        <v>2</v>
      </c>
      <c r="E43" s="197">
        <v>38.700000000000003</v>
      </c>
      <c r="F43" s="197">
        <v>19.600000000000001</v>
      </c>
      <c r="G43" s="197">
        <v>77</v>
      </c>
      <c r="H43" s="59">
        <f>E43/(0.9)</f>
        <v>43</v>
      </c>
      <c r="I43" s="58">
        <v>0.46827000000000008</v>
      </c>
      <c r="J43" s="197">
        <v>12.1</v>
      </c>
      <c r="K43" s="197">
        <v>10.3</v>
      </c>
      <c r="L43" s="197">
        <v>15</v>
      </c>
      <c r="M43" s="59">
        <f t="shared" si="1"/>
        <v>10.890000000000002</v>
      </c>
      <c r="N43" s="188">
        <v>1</v>
      </c>
    </row>
    <row r="44" spans="2:14" ht="15.6" x14ac:dyDescent="0.25">
      <c r="B44" s="335"/>
      <c r="C44" t="s">
        <v>119</v>
      </c>
      <c r="D44" s="185">
        <v>2</v>
      </c>
      <c r="E44" s="197">
        <v>38.700000000000003</v>
      </c>
      <c r="F44" s="197">
        <v>19.600000000000001</v>
      </c>
      <c r="G44" s="197">
        <v>77</v>
      </c>
      <c r="H44" s="59">
        <f>E44/(0.9)</f>
        <v>43</v>
      </c>
      <c r="I44" s="58">
        <v>0.46827000000000008</v>
      </c>
      <c r="J44" s="197">
        <v>12.1</v>
      </c>
      <c r="K44" s="197">
        <v>10.3</v>
      </c>
      <c r="L44" s="197">
        <v>15</v>
      </c>
      <c r="M44" s="59">
        <f t="shared" si="1"/>
        <v>10.890000000000002</v>
      </c>
      <c r="N44" s="188">
        <v>1</v>
      </c>
    </row>
    <row r="45" spans="2:14" ht="15.6" x14ac:dyDescent="0.25">
      <c r="B45" s="335"/>
      <c r="C45" t="s">
        <v>120</v>
      </c>
      <c r="D45" s="185">
        <v>2</v>
      </c>
      <c r="E45" s="199">
        <v>2.4700000000000002</v>
      </c>
      <c r="F45" s="199">
        <v>1.2</v>
      </c>
      <c r="G45" s="199">
        <v>5</v>
      </c>
      <c r="H45" s="59">
        <f>E45/(0.9)</f>
        <v>2.7444444444444445</v>
      </c>
      <c r="I45" s="58">
        <v>0.174876</v>
      </c>
      <c r="J45" s="197">
        <v>70.8</v>
      </c>
      <c r="K45" s="197">
        <v>59.7</v>
      </c>
      <c r="L45" s="197">
        <v>84</v>
      </c>
      <c r="M45" s="59">
        <f t="shared" si="1"/>
        <v>63.72</v>
      </c>
      <c r="N45" s="188">
        <v>1</v>
      </c>
    </row>
    <row r="46" spans="2:14" ht="16.2" thickBot="1" x14ac:dyDescent="0.3">
      <c r="B46" s="335"/>
      <c r="C46" t="s">
        <v>121</v>
      </c>
      <c r="D46" s="185">
        <v>2</v>
      </c>
      <c r="E46" s="199">
        <v>7.06</v>
      </c>
      <c r="F46" s="197">
        <v>3.8</v>
      </c>
      <c r="G46" s="197">
        <v>15</v>
      </c>
      <c r="H46" s="59">
        <f>E46/(0.9)</f>
        <v>7.8444444444444441</v>
      </c>
      <c r="I46" s="58">
        <v>0.35017600000000004</v>
      </c>
      <c r="J46" s="197">
        <v>49.6</v>
      </c>
      <c r="K46" s="197">
        <v>39.5</v>
      </c>
      <c r="L46" s="197">
        <v>55</v>
      </c>
      <c r="M46" s="59">
        <f t="shared" si="1"/>
        <v>44.640000000000008</v>
      </c>
      <c r="N46" s="188">
        <v>1</v>
      </c>
    </row>
    <row r="47" spans="2:14" ht="16.2" thickBot="1" x14ac:dyDescent="0.3">
      <c r="B47" s="35" t="s">
        <v>122</v>
      </c>
      <c r="C47" s="183" t="s">
        <v>123</v>
      </c>
      <c r="D47" s="187">
        <v>2</v>
      </c>
      <c r="E47" s="63">
        <v>48</v>
      </c>
      <c r="F47" s="63">
        <v>46.5</v>
      </c>
      <c r="G47" s="63">
        <v>50.4</v>
      </c>
      <c r="H47" s="64">
        <f>E47/(0.9)</f>
        <v>53.333333333333329</v>
      </c>
      <c r="I47" s="65">
        <v>0.73439999999999994</v>
      </c>
      <c r="J47" s="63">
        <v>15.3</v>
      </c>
      <c r="K47" s="63">
        <v>14.8</v>
      </c>
      <c r="L47" s="63">
        <v>15.9</v>
      </c>
      <c r="M47" s="64">
        <f t="shared" si="1"/>
        <v>13.770000000000001</v>
      </c>
      <c r="N47" s="188">
        <v>1</v>
      </c>
    </row>
    <row r="48" spans="2:14" ht="15.6" x14ac:dyDescent="0.25">
      <c r="B48" s="335" t="s">
        <v>124</v>
      </c>
      <c r="C48" t="s">
        <v>125</v>
      </c>
      <c r="D48" s="185">
        <v>1</v>
      </c>
      <c r="E48" s="198">
        <v>10</v>
      </c>
      <c r="F48" s="198">
        <v>7</v>
      </c>
      <c r="G48" s="198">
        <v>18</v>
      </c>
      <c r="H48" s="59">
        <f t="shared" ref="H48:H57" si="3">E48/(0.95)</f>
        <v>10.526315789473685</v>
      </c>
      <c r="I48" s="58">
        <v>0.25</v>
      </c>
      <c r="J48" s="197">
        <v>25</v>
      </c>
      <c r="K48" s="197">
        <v>20</v>
      </c>
      <c r="L48" s="197">
        <v>33</v>
      </c>
      <c r="M48" s="59">
        <f t="shared" si="1"/>
        <v>23.749999999999996</v>
      </c>
      <c r="N48" s="188">
        <v>1</v>
      </c>
    </row>
    <row r="49" spans="2:14" ht="16.2" thickBot="1" x14ac:dyDescent="0.3">
      <c r="B49" s="335"/>
      <c r="C49" t="s">
        <v>126</v>
      </c>
      <c r="D49" s="185">
        <v>1</v>
      </c>
      <c r="E49" s="197">
        <v>40.200000000000003</v>
      </c>
      <c r="F49" s="197">
        <v>20.3</v>
      </c>
      <c r="G49" s="197">
        <v>80</v>
      </c>
      <c r="H49" s="59">
        <f t="shared" si="3"/>
        <v>42.315789473684212</v>
      </c>
      <c r="I49" s="58">
        <v>0.80400000000000005</v>
      </c>
      <c r="J49" s="197">
        <v>20</v>
      </c>
      <c r="K49" s="197">
        <v>19.7</v>
      </c>
      <c r="L49" s="197">
        <v>20.3</v>
      </c>
      <c r="M49" s="59">
        <f t="shared" si="1"/>
        <v>19</v>
      </c>
      <c r="N49" s="188">
        <v>1</v>
      </c>
    </row>
    <row r="50" spans="2:14" ht="16.2" thickBot="1" x14ac:dyDescent="0.3">
      <c r="B50" s="35" t="s">
        <v>127</v>
      </c>
      <c r="C50" s="183" t="s">
        <v>127</v>
      </c>
      <c r="D50" s="187">
        <v>1</v>
      </c>
      <c r="E50" s="66">
        <v>9.76</v>
      </c>
      <c r="F50" s="66">
        <v>7.8</v>
      </c>
      <c r="G50" s="63">
        <v>12.5</v>
      </c>
      <c r="H50" s="64">
        <f t="shared" si="3"/>
        <v>10.273684210526316</v>
      </c>
      <c r="I50" s="65">
        <v>0.28206400000000004</v>
      </c>
      <c r="J50" s="63">
        <v>28.9</v>
      </c>
      <c r="K50" s="63">
        <v>28.4</v>
      </c>
      <c r="L50" s="63">
        <v>29.5</v>
      </c>
      <c r="M50" s="64">
        <f t="shared" si="1"/>
        <v>27.455000000000005</v>
      </c>
      <c r="N50" s="188">
        <v>1</v>
      </c>
    </row>
    <row r="51" spans="2:14" ht="15.6" x14ac:dyDescent="0.25">
      <c r="B51" s="335" t="s">
        <v>128</v>
      </c>
      <c r="C51" t="s">
        <v>129</v>
      </c>
      <c r="D51" s="185">
        <v>1</v>
      </c>
      <c r="E51" s="197">
        <v>15.6</v>
      </c>
      <c r="F51" s="199">
        <v>7.9</v>
      </c>
      <c r="G51" s="197">
        <v>31</v>
      </c>
      <c r="H51" s="59">
        <f t="shared" si="3"/>
        <v>16.421052631578949</v>
      </c>
      <c r="I51" s="58">
        <v>0.4758</v>
      </c>
      <c r="J51" s="197">
        <v>30.5</v>
      </c>
      <c r="K51" s="197">
        <v>25.9</v>
      </c>
      <c r="L51" s="197">
        <v>36</v>
      </c>
      <c r="M51" s="59">
        <f t="shared" si="1"/>
        <v>28.974999999999998</v>
      </c>
      <c r="N51" s="188">
        <v>1</v>
      </c>
    </row>
    <row r="52" spans="2:14" ht="15.6" x14ac:dyDescent="0.25">
      <c r="B52" s="335"/>
      <c r="C52" t="s">
        <v>130</v>
      </c>
      <c r="D52" s="185">
        <v>1</v>
      </c>
      <c r="E52" s="197">
        <v>11.8</v>
      </c>
      <c r="F52" s="199">
        <v>5.9</v>
      </c>
      <c r="G52" s="197">
        <v>23</v>
      </c>
      <c r="H52" s="59">
        <f t="shared" si="3"/>
        <v>12.421052631578949</v>
      </c>
      <c r="I52" s="58">
        <v>0.30680000000000002</v>
      </c>
      <c r="J52" s="197">
        <v>26</v>
      </c>
      <c r="K52" s="197">
        <v>22</v>
      </c>
      <c r="L52" s="197">
        <v>30</v>
      </c>
      <c r="M52" s="59">
        <f t="shared" si="1"/>
        <v>24.7</v>
      </c>
      <c r="N52" s="188">
        <v>1</v>
      </c>
    </row>
    <row r="53" spans="2:14" ht="15.6" x14ac:dyDescent="0.25">
      <c r="B53" s="335"/>
      <c r="C53" t="s">
        <v>131</v>
      </c>
      <c r="D53" s="185">
        <v>1</v>
      </c>
      <c r="E53" s="197">
        <v>11.6</v>
      </c>
      <c r="F53" s="199">
        <v>5.9</v>
      </c>
      <c r="G53" s="197">
        <v>23</v>
      </c>
      <c r="H53" s="59">
        <f t="shared" si="3"/>
        <v>12.210526315789474</v>
      </c>
      <c r="I53" s="58">
        <v>0.31668000000000002</v>
      </c>
      <c r="J53" s="197">
        <v>27.3</v>
      </c>
      <c r="K53" s="197">
        <v>23.1</v>
      </c>
      <c r="L53" s="197">
        <v>32</v>
      </c>
      <c r="M53" s="59">
        <f t="shared" si="1"/>
        <v>25.934999999999999</v>
      </c>
      <c r="N53" s="188">
        <v>1</v>
      </c>
    </row>
    <row r="54" spans="2:14" ht="15.6" x14ac:dyDescent="0.25">
      <c r="B54" s="335"/>
      <c r="C54" t="s">
        <v>132</v>
      </c>
      <c r="D54" s="185">
        <v>1</v>
      </c>
      <c r="E54" s="197">
        <v>29.5</v>
      </c>
      <c r="F54" s="197">
        <v>14.9</v>
      </c>
      <c r="G54" s="197">
        <v>58</v>
      </c>
      <c r="H54" s="59">
        <f t="shared" si="3"/>
        <v>31.05263157894737</v>
      </c>
      <c r="I54" s="58">
        <v>0.89974999999999994</v>
      </c>
      <c r="J54" s="197">
        <v>30.5</v>
      </c>
      <c r="K54" s="197">
        <v>25.9</v>
      </c>
      <c r="L54" s="197">
        <v>36</v>
      </c>
      <c r="M54" s="59">
        <f t="shared" si="1"/>
        <v>28.974999999999998</v>
      </c>
      <c r="N54" s="188">
        <v>1</v>
      </c>
    </row>
    <row r="55" spans="2:14" ht="15.6" x14ac:dyDescent="0.25">
      <c r="B55" s="335"/>
      <c r="C55" t="s">
        <v>133</v>
      </c>
      <c r="D55" s="185">
        <v>1</v>
      </c>
      <c r="E55" s="197">
        <v>27</v>
      </c>
      <c r="F55" s="197">
        <v>13.6</v>
      </c>
      <c r="G55" s="197">
        <v>54</v>
      </c>
      <c r="H55" s="59">
        <f t="shared" si="3"/>
        <v>28.421052631578949</v>
      </c>
      <c r="I55" s="58">
        <v>0.52110000000000001</v>
      </c>
      <c r="J55" s="197">
        <v>19.3</v>
      </c>
      <c r="K55" s="197">
        <v>16.3</v>
      </c>
      <c r="L55" s="197">
        <v>23</v>
      </c>
      <c r="M55" s="59">
        <f t="shared" si="1"/>
        <v>18.335000000000001</v>
      </c>
      <c r="N55" s="188">
        <v>1</v>
      </c>
    </row>
    <row r="56" spans="2:14" ht="15.6" x14ac:dyDescent="0.25">
      <c r="B56" s="335"/>
      <c r="C56" t="s">
        <v>134</v>
      </c>
      <c r="D56" s="185">
        <v>1</v>
      </c>
      <c r="E56" s="197">
        <v>27</v>
      </c>
      <c r="F56" s="197">
        <v>13.6</v>
      </c>
      <c r="G56" s="197">
        <v>54</v>
      </c>
      <c r="H56" s="59">
        <f t="shared" si="3"/>
        <v>28.421052631578949</v>
      </c>
      <c r="I56" s="58">
        <v>0.52110000000000001</v>
      </c>
      <c r="J56" s="197">
        <v>19.3</v>
      </c>
      <c r="K56" s="197">
        <v>16.3</v>
      </c>
      <c r="L56" s="197">
        <v>23</v>
      </c>
      <c r="M56" s="59">
        <f t="shared" si="1"/>
        <v>18.335000000000001</v>
      </c>
      <c r="N56" s="188">
        <v>1</v>
      </c>
    </row>
    <row r="57" spans="2:14" ht="15.6" x14ac:dyDescent="0.25">
      <c r="B57" s="335"/>
      <c r="C57" t="s">
        <v>135</v>
      </c>
      <c r="D57" s="185">
        <v>1</v>
      </c>
      <c r="E57" s="197">
        <v>27.4</v>
      </c>
      <c r="F57" s="197">
        <v>13.8</v>
      </c>
      <c r="G57" s="197">
        <v>54</v>
      </c>
      <c r="H57" s="59">
        <f t="shared" si="3"/>
        <v>28.842105263157894</v>
      </c>
      <c r="I57" s="58">
        <v>0.59458000000000011</v>
      </c>
      <c r="J57" s="197">
        <v>21.7</v>
      </c>
      <c r="K57" s="197">
        <v>18.3</v>
      </c>
      <c r="L57" s="197">
        <v>26</v>
      </c>
      <c r="M57" s="59">
        <f t="shared" si="1"/>
        <v>20.615000000000006</v>
      </c>
      <c r="N57" s="188">
        <v>1</v>
      </c>
    </row>
    <row r="58" spans="2:14" ht="15.6" x14ac:dyDescent="0.25">
      <c r="B58" s="335"/>
      <c r="C58" t="s">
        <v>136</v>
      </c>
      <c r="D58" s="185">
        <v>2</v>
      </c>
      <c r="E58" s="197">
        <v>50.4</v>
      </c>
      <c r="F58" s="197">
        <v>25.4</v>
      </c>
      <c r="G58" s="197">
        <v>100</v>
      </c>
      <c r="H58" s="59">
        <f>E58/(0.9)</f>
        <v>56</v>
      </c>
      <c r="I58" s="58">
        <v>0.75096000000000007</v>
      </c>
      <c r="J58" s="197">
        <v>14.9</v>
      </c>
      <c r="K58" s="197">
        <v>12.6</v>
      </c>
      <c r="L58" s="197">
        <v>18</v>
      </c>
      <c r="M58" s="59">
        <f t="shared" si="1"/>
        <v>13.410000000000002</v>
      </c>
      <c r="N58" s="188">
        <v>1</v>
      </c>
    </row>
    <row r="59" spans="2:14" ht="15.6" x14ac:dyDescent="0.25">
      <c r="B59" s="335"/>
      <c r="C59" t="s">
        <v>137</v>
      </c>
      <c r="D59" s="185">
        <v>2</v>
      </c>
      <c r="E59" s="197">
        <v>50.4</v>
      </c>
      <c r="F59" s="197">
        <v>25.4</v>
      </c>
      <c r="G59" s="197">
        <v>100</v>
      </c>
      <c r="H59" s="59">
        <f>E59/(0.9)</f>
        <v>56</v>
      </c>
      <c r="I59" s="58">
        <v>0.75096000000000007</v>
      </c>
      <c r="J59" s="197">
        <v>14.9</v>
      </c>
      <c r="K59" s="197">
        <v>12.6</v>
      </c>
      <c r="L59" s="197">
        <v>18</v>
      </c>
      <c r="M59" s="59">
        <f t="shared" si="1"/>
        <v>13.410000000000002</v>
      </c>
      <c r="N59" s="188">
        <v>1</v>
      </c>
    </row>
    <row r="60" spans="2:14" ht="15.6" x14ac:dyDescent="0.25">
      <c r="B60" s="335"/>
      <c r="C60" t="s">
        <v>138</v>
      </c>
      <c r="D60" s="185">
        <v>2</v>
      </c>
      <c r="E60" s="197">
        <v>50.4</v>
      </c>
      <c r="F60" s="197">
        <v>25.4</v>
      </c>
      <c r="G60" s="197">
        <v>100</v>
      </c>
      <c r="H60" s="59">
        <f>E60/(0.9)</f>
        <v>56</v>
      </c>
      <c r="I60" s="58">
        <v>0.75096000000000007</v>
      </c>
      <c r="J60" s="197">
        <v>14.9</v>
      </c>
      <c r="K60" s="197">
        <v>12.6</v>
      </c>
      <c r="L60" s="197">
        <v>18</v>
      </c>
      <c r="M60" s="59">
        <f t="shared" si="1"/>
        <v>13.410000000000002</v>
      </c>
      <c r="N60" s="188">
        <v>1</v>
      </c>
    </row>
    <row r="61" spans="2:14" ht="16.2" thickBot="1" x14ac:dyDescent="0.3">
      <c r="B61" s="336"/>
      <c r="C61" s="36" t="s">
        <v>139</v>
      </c>
      <c r="D61" s="200">
        <v>1</v>
      </c>
      <c r="E61" s="60">
        <v>11.6</v>
      </c>
      <c r="F61" s="201">
        <v>6.8</v>
      </c>
      <c r="G61" s="60">
        <v>18</v>
      </c>
      <c r="H61" s="61">
        <f>E61/(0.95)</f>
        <v>12.210526315789474</v>
      </c>
      <c r="I61" s="62">
        <v>0.31668000000000002</v>
      </c>
      <c r="J61" s="60">
        <v>27.3</v>
      </c>
      <c r="K61" s="60">
        <v>23.1</v>
      </c>
      <c r="L61" s="60">
        <v>32</v>
      </c>
      <c r="M61" s="61">
        <f t="shared" si="1"/>
        <v>25.934999999999999</v>
      </c>
      <c r="N61" s="202">
        <v>1</v>
      </c>
    </row>
    <row r="62" spans="2:14" ht="15.6" x14ac:dyDescent="0.25">
      <c r="B62" s="184" t="s">
        <v>140</v>
      </c>
      <c r="N62"/>
    </row>
    <row r="63" spans="2:14" ht="18" customHeight="1" x14ac:dyDescent="0.25">
      <c r="B63" s="184" t="s">
        <v>141</v>
      </c>
      <c r="N63"/>
    </row>
    <row r="64" spans="2:14" ht="23.25" customHeight="1" x14ac:dyDescent="0.25">
      <c r="B64" s="332" t="s">
        <v>142</v>
      </c>
      <c r="C64" s="332"/>
      <c r="D64" s="332"/>
      <c r="E64" s="332"/>
      <c r="F64" s="332"/>
      <c r="G64" s="332"/>
      <c r="H64" s="332"/>
      <c r="I64" s="332"/>
      <c r="J64" s="332"/>
      <c r="K64" s="332"/>
      <c r="L64" s="332"/>
      <c r="M64" s="332"/>
      <c r="N64" s="332"/>
    </row>
    <row r="65" spans="2:14" ht="21" customHeight="1" x14ac:dyDescent="0.25">
      <c r="B65" s="332"/>
      <c r="C65" s="332"/>
      <c r="D65" s="332"/>
      <c r="E65" s="332"/>
      <c r="F65" s="332"/>
      <c r="G65" s="332"/>
      <c r="H65" s="332"/>
      <c r="I65" s="332"/>
      <c r="J65" s="332"/>
      <c r="K65" s="332"/>
      <c r="L65" s="332"/>
      <c r="M65" s="332"/>
      <c r="N65" s="332"/>
    </row>
    <row r="66" spans="2:14" ht="14.25" customHeight="1" x14ac:dyDescent="0.25">
      <c r="B66" s="332"/>
      <c r="C66" s="332"/>
      <c r="D66" s="332"/>
      <c r="E66" s="332"/>
      <c r="F66" s="332"/>
      <c r="G66" s="332"/>
      <c r="H66" s="332"/>
      <c r="I66" s="332"/>
      <c r="J66" s="332"/>
      <c r="K66" s="332"/>
      <c r="L66" s="332"/>
      <c r="M66" s="332"/>
      <c r="N66" s="332"/>
    </row>
    <row r="67" spans="2:14" x14ac:dyDescent="0.25">
      <c r="B67" s="312" t="s">
        <v>143</v>
      </c>
      <c r="C67" s="312"/>
      <c r="D67" s="312"/>
      <c r="E67" s="312"/>
      <c r="F67" s="312"/>
      <c r="G67" s="312"/>
      <c r="H67" s="312"/>
      <c r="I67" s="312"/>
      <c r="J67" s="312"/>
      <c r="K67" s="312"/>
      <c r="L67" s="312"/>
      <c r="M67" s="312"/>
      <c r="N67" s="312"/>
    </row>
    <row r="68" spans="2:14" x14ac:dyDescent="0.25">
      <c r="B68" s="331"/>
      <c r="C68" s="331"/>
      <c r="D68" s="331"/>
      <c r="E68" s="331"/>
      <c r="F68" s="331"/>
      <c r="G68" s="331"/>
      <c r="H68" s="331"/>
      <c r="I68" s="331"/>
      <c r="J68" s="331"/>
      <c r="K68" s="331"/>
      <c r="L68" s="331"/>
      <c r="M68" s="331"/>
      <c r="N68" s="331"/>
    </row>
    <row r="69" spans="2:14" x14ac:dyDescent="0.25">
      <c r="B69" s="331"/>
      <c r="C69" s="331"/>
      <c r="D69" s="331"/>
      <c r="E69" s="331"/>
      <c r="F69" s="331"/>
      <c r="G69" s="331"/>
      <c r="H69" s="331"/>
      <c r="I69" s="331"/>
      <c r="J69" s="331"/>
      <c r="K69" s="331"/>
      <c r="L69" s="331"/>
      <c r="M69" s="331"/>
      <c r="N69" s="331"/>
    </row>
  </sheetData>
  <sheetProtection algorithmName="SHA-512" hashValue="oM44GgCuJhcpOVTiqFjzh5b93CCRls42SImGPhwflauT+69CyPMpsDUR5wF8xbQP2EPqdVbakgeVHauqthOQqg==" saltValue="+Ad1zi4HaiYJKy+clVI0YA==" spinCount="100000" sheet="1" objects="1" scenarios="1"/>
  <mergeCells count="13">
    <mergeCell ref="B67:N69"/>
    <mergeCell ref="B64:N66"/>
    <mergeCell ref="N7:N9"/>
    <mergeCell ref="B51:B61"/>
    <mergeCell ref="E8:G8"/>
    <mergeCell ref="J8:L8"/>
    <mergeCell ref="B7:C9"/>
    <mergeCell ref="B10:B31"/>
    <mergeCell ref="B32:B46"/>
    <mergeCell ref="B48:B49"/>
    <mergeCell ref="E7:H7"/>
    <mergeCell ref="I7:M7"/>
    <mergeCell ref="D7:D9"/>
  </mergeCells>
  <phoneticPr fontId="4"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C6B9"/>
  </sheetPr>
  <dimension ref="B2:L28"/>
  <sheetViews>
    <sheetView showGridLines="0" zoomScaleNormal="100" workbookViewId="0">
      <selection activeCell="D31" sqref="D31"/>
    </sheetView>
  </sheetViews>
  <sheetFormatPr defaultRowHeight="13.2" x14ac:dyDescent="0.25"/>
  <cols>
    <col min="2" max="2" width="11.109375" customWidth="1"/>
    <col min="3" max="3" width="17.109375" customWidth="1"/>
    <col min="4" max="4" width="14.5546875" customWidth="1"/>
    <col min="5" max="5" width="15.44140625" customWidth="1"/>
    <col min="6" max="6" width="13.6640625" hidden="1" customWidth="1"/>
    <col min="7" max="7" width="15.33203125" hidden="1" customWidth="1"/>
    <col min="8" max="8" width="17.33203125" style="46" customWidth="1"/>
    <col min="9" max="9" width="20.88671875" customWidth="1"/>
    <col min="10" max="10" width="23.109375" style="52" customWidth="1"/>
    <col min="11" max="11" width="29.88671875" customWidth="1"/>
    <col min="12" max="12" width="9.88671875" customWidth="1"/>
    <col min="13" max="13" width="11.5546875" customWidth="1"/>
    <col min="14" max="15" width="10.6640625" customWidth="1"/>
  </cols>
  <sheetData>
    <row r="2" spans="2:12" ht="15.6" x14ac:dyDescent="0.3">
      <c r="B2" s="295" t="s">
        <v>144</v>
      </c>
    </row>
    <row r="4" spans="2:12" x14ac:dyDescent="0.25">
      <c r="B4" s="16"/>
      <c r="C4" s="53" t="s">
        <v>5</v>
      </c>
      <c r="D4" s="212"/>
      <c r="E4" s="212"/>
      <c r="F4" s="212"/>
      <c r="G4" s="212"/>
      <c r="H4" s="213"/>
    </row>
    <row r="5" spans="2:12" x14ac:dyDescent="0.25">
      <c r="B5" s="17"/>
      <c r="C5" s="53" t="s">
        <v>7</v>
      </c>
      <c r="D5" s="212"/>
      <c r="E5" s="212"/>
      <c r="F5" s="212"/>
      <c r="G5" s="212"/>
      <c r="H5" s="213"/>
    </row>
    <row r="6" spans="2:12" ht="13.8" thickBot="1" x14ac:dyDescent="0.3">
      <c r="J6"/>
    </row>
    <row r="7" spans="2:12" ht="29.25" customHeight="1" thickBot="1" x14ac:dyDescent="0.3">
      <c r="B7" s="233" t="s">
        <v>68</v>
      </c>
      <c r="C7" s="234" t="s">
        <v>145</v>
      </c>
      <c r="D7" s="234" t="s">
        <v>146</v>
      </c>
      <c r="E7" s="234" t="s">
        <v>147</v>
      </c>
      <c r="F7" s="235" t="s">
        <v>148</v>
      </c>
      <c r="G7" s="235" t="s">
        <v>149</v>
      </c>
      <c r="H7" s="234" t="s">
        <v>150</v>
      </c>
      <c r="I7" s="234" t="s">
        <v>151</v>
      </c>
      <c r="J7" s="234" t="s">
        <v>152</v>
      </c>
      <c r="K7" s="236" t="s">
        <v>153</v>
      </c>
    </row>
    <row r="8" spans="2:12" x14ac:dyDescent="0.25">
      <c r="B8" s="247"/>
      <c r="C8" s="248"/>
      <c r="D8" s="248"/>
      <c r="E8" s="248"/>
      <c r="F8" s="231" t="e">
        <f>INDEX(Ref_Master_Unit_Table,MATCH($D8,Ref_To_Unit,0),MATCH(Conversions!$W$4,Ref_From_Units,0))</f>
        <v>#N/A</v>
      </c>
      <c r="G8" s="232" t="e">
        <f>INDEX(Ref_Master_Unit_Table,MATCH($E8,Ref_To_Unit,0),MATCH(Conversions!$B$13,Ref_From_Units,0))</f>
        <v>#N/A</v>
      </c>
      <c r="H8" s="266" t="str">
        <f t="shared" ref="H8:H27" si="0">IFERROR(C8*F8/G8,"")</f>
        <v/>
      </c>
      <c r="I8" s="258"/>
      <c r="J8" s="259"/>
      <c r="K8" s="268" t="str">
        <f>IF(AND(J8 = "",H8=""), "", J8/H8)</f>
        <v/>
      </c>
      <c r="L8" s="184"/>
    </row>
    <row r="9" spans="2:12" x14ac:dyDescent="0.25">
      <c r="B9" s="249"/>
      <c r="C9" s="250"/>
      <c r="D9" s="250"/>
      <c r="E9" s="251"/>
      <c r="F9" s="214"/>
      <c r="G9" s="214"/>
      <c r="H9" s="266" t="str">
        <f t="shared" si="0"/>
        <v/>
      </c>
      <c r="I9" s="260"/>
      <c r="J9" s="261"/>
      <c r="K9" s="269" t="str">
        <f t="shared" ref="K9:K27" si="1">IF(J9 = "", "", J9/H9)</f>
        <v/>
      </c>
    </row>
    <row r="10" spans="2:12" ht="12.75" customHeight="1" x14ac:dyDescent="0.25">
      <c r="B10" s="249"/>
      <c r="C10" s="252"/>
      <c r="D10" s="252"/>
      <c r="E10" s="253"/>
      <c r="F10" s="215"/>
      <c r="G10" s="215"/>
      <c r="H10" s="266" t="str">
        <f t="shared" si="0"/>
        <v/>
      </c>
      <c r="I10" s="262"/>
      <c r="J10" s="261"/>
      <c r="K10" s="269" t="str">
        <f t="shared" si="1"/>
        <v/>
      </c>
    </row>
    <row r="11" spans="2:12" x14ac:dyDescent="0.25">
      <c r="B11" s="249"/>
      <c r="C11" s="252"/>
      <c r="D11" s="252"/>
      <c r="E11" s="253"/>
      <c r="F11" s="215"/>
      <c r="G11" s="215"/>
      <c r="H11" s="266" t="str">
        <f t="shared" si="0"/>
        <v/>
      </c>
      <c r="I11" s="262"/>
      <c r="J11" s="261"/>
      <c r="K11" s="269" t="str">
        <f t="shared" si="1"/>
        <v/>
      </c>
    </row>
    <row r="12" spans="2:12" x14ac:dyDescent="0.25">
      <c r="B12" s="249"/>
      <c r="C12" s="252"/>
      <c r="D12" s="252"/>
      <c r="E12" s="253"/>
      <c r="F12" s="215"/>
      <c r="G12" s="215"/>
      <c r="H12" s="266" t="str">
        <f t="shared" si="0"/>
        <v/>
      </c>
      <c r="I12" s="262"/>
      <c r="J12" s="261"/>
      <c r="K12" s="269" t="str">
        <f t="shared" si="1"/>
        <v/>
      </c>
    </row>
    <row r="13" spans="2:12" x14ac:dyDescent="0.25">
      <c r="B13" s="249"/>
      <c r="C13" s="252"/>
      <c r="D13" s="252"/>
      <c r="E13" s="253"/>
      <c r="F13" s="215"/>
      <c r="G13" s="215"/>
      <c r="H13" s="266" t="str">
        <f t="shared" si="0"/>
        <v/>
      </c>
      <c r="I13" s="262"/>
      <c r="J13" s="261"/>
      <c r="K13" s="269" t="str">
        <f t="shared" si="1"/>
        <v/>
      </c>
    </row>
    <row r="14" spans="2:12" x14ac:dyDescent="0.25">
      <c r="B14" s="249"/>
      <c r="C14" s="252"/>
      <c r="D14" s="252"/>
      <c r="E14" s="253"/>
      <c r="F14" s="215"/>
      <c r="G14" s="215"/>
      <c r="H14" s="266" t="str">
        <f t="shared" si="0"/>
        <v/>
      </c>
      <c r="I14" s="262"/>
      <c r="J14" s="261"/>
      <c r="K14" s="269" t="str">
        <f t="shared" si="1"/>
        <v/>
      </c>
    </row>
    <row r="15" spans="2:12" x14ac:dyDescent="0.25">
      <c r="B15" s="249"/>
      <c r="C15" s="254"/>
      <c r="D15" s="254"/>
      <c r="E15" s="255"/>
      <c r="F15" s="216"/>
      <c r="G15" s="216"/>
      <c r="H15" s="266" t="str">
        <f t="shared" si="0"/>
        <v/>
      </c>
      <c r="I15" s="263"/>
      <c r="J15" s="261"/>
      <c r="K15" s="269" t="str">
        <f t="shared" si="1"/>
        <v/>
      </c>
    </row>
    <row r="16" spans="2:12" x14ac:dyDescent="0.25">
      <c r="B16" s="249"/>
      <c r="C16" s="254"/>
      <c r="D16" s="254"/>
      <c r="E16" s="255"/>
      <c r="F16" s="216"/>
      <c r="G16" s="216"/>
      <c r="H16" s="266" t="str">
        <f t="shared" si="0"/>
        <v/>
      </c>
      <c r="I16" s="263"/>
      <c r="J16" s="261"/>
      <c r="K16" s="269" t="str">
        <f t="shared" si="1"/>
        <v/>
      </c>
    </row>
    <row r="17" spans="2:11" x14ac:dyDescent="0.25">
      <c r="B17" s="249"/>
      <c r="C17" s="254"/>
      <c r="D17" s="254"/>
      <c r="E17" s="255"/>
      <c r="F17" s="216"/>
      <c r="G17" s="216"/>
      <c r="H17" s="266" t="str">
        <f t="shared" si="0"/>
        <v/>
      </c>
      <c r="I17" s="263"/>
      <c r="J17" s="261"/>
      <c r="K17" s="269" t="str">
        <f t="shared" si="1"/>
        <v/>
      </c>
    </row>
    <row r="18" spans="2:11" x14ac:dyDescent="0.25">
      <c r="B18" s="249"/>
      <c r="C18" s="254"/>
      <c r="D18" s="254"/>
      <c r="E18" s="255"/>
      <c r="F18" s="216"/>
      <c r="G18" s="216"/>
      <c r="H18" s="266" t="str">
        <f t="shared" si="0"/>
        <v/>
      </c>
      <c r="I18" s="263"/>
      <c r="J18" s="261"/>
      <c r="K18" s="269" t="str">
        <f t="shared" si="1"/>
        <v/>
      </c>
    </row>
    <row r="19" spans="2:11" x14ac:dyDescent="0.25">
      <c r="B19" s="249"/>
      <c r="C19" s="254"/>
      <c r="D19" s="254"/>
      <c r="E19" s="255"/>
      <c r="F19" s="216"/>
      <c r="G19" s="216"/>
      <c r="H19" s="266" t="str">
        <f t="shared" si="0"/>
        <v/>
      </c>
      <c r="I19" s="263"/>
      <c r="J19" s="261"/>
      <c r="K19" s="269" t="str">
        <f t="shared" si="1"/>
        <v/>
      </c>
    </row>
    <row r="20" spans="2:11" x14ac:dyDescent="0.25">
      <c r="B20" s="249"/>
      <c r="C20" s="254"/>
      <c r="D20" s="254"/>
      <c r="E20" s="255"/>
      <c r="F20" s="216"/>
      <c r="G20" s="216"/>
      <c r="H20" s="266" t="str">
        <f t="shared" si="0"/>
        <v/>
      </c>
      <c r="I20" s="263"/>
      <c r="J20" s="261"/>
      <c r="K20" s="269" t="str">
        <f t="shared" si="1"/>
        <v/>
      </c>
    </row>
    <row r="21" spans="2:11" x14ac:dyDescent="0.25">
      <c r="B21" s="249"/>
      <c r="C21" s="254"/>
      <c r="D21" s="254"/>
      <c r="E21" s="255"/>
      <c r="F21" s="216"/>
      <c r="G21" s="216"/>
      <c r="H21" s="266" t="str">
        <f t="shared" si="0"/>
        <v/>
      </c>
      <c r="I21" s="263"/>
      <c r="J21" s="261"/>
      <c r="K21" s="269" t="str">
        <f t="shared" si="1"/>
        <v/>
      </c>
    </row>
    <row r="22" spans="2:11" x14ac:dyDescent="0.25">
      <c r="B22" s="249"/>
      <c r="C22" s="254"/>
      <c r="D22" s="254"/>
      <c r="E22" s="255"/>
      <c r="F22" s="216"/>
      <c r="G22" s="216"/>
      <c r="H22" s="266" t="str">
        <f t="shared" si="0"/>
        <v/>
      </c>
      <c r="I22" s="263"/>
      <c r="J22" s="261"/>
      <c r="K22" s="269" t="str">
        <f t="shared" si="1"/>
        <v/>
      </c>
    </row>
    <row r="23" spans="2:11" x14ac:dyDescent="0.25">
      <c r="B23" s="249"/>
      <c r="C23" s="254"/>
      <c r="D23" s="254"/>
      <c r="E23" s="255"/>
      <c r="F23" s="216"/>
      <c r="G23" s="216"/>
      <c r="H23" s="266" t="str">
        <f t="shared" si="0"/>
        <v/>
      </c>
      <c r="I23" s="263"/>
      <c r="J23" s="261"/>
      <c r="K23" s="269" t="str">
        <f t="shared" si="1"/>
        <v/>
      </c>
    </row>
    <row r="24" spans="2:11" x14ac:dyDescent="0.25">
      <c r="B24" s="249"/>
      <c r="C24" s="254"/>
      <c r="D24" s="254"/>
      <c r="E24" s="255"/>
      <c r="F24" s="216"/>
      <c r="G24" s="216"/>
      <c r="H24" s="266" t="str">
        <f t="shared" si="0"/>
        <v/>
      </c>
      <c r="I24" s="263"/>
      <c r="J24" s="261"/>
      <c r="K24" s="269" t="str">
        <f t="shared" si="1"/>
        <v/>
      </c>
    </row>
    <row r="25" spans="2:11" x14ac:dyDescent="0.25">
      <c r="B25" s="249"/>
      <c r="C25" s="254"/>
      <c r="D25" s="254"/>
      <c r="E25" s="255"/>
      <c r="F25" s="216"/>
      <c r="G25" s="216"/>
      <c r="H25" s="266" t="str">
        <f t="shared" si="0"/>
        <v/>
      </c>
      <c r="I25" s="263"/>
      <c r="J25" s="261"/>
      <c r="K25" s="269" t="str">
        <f t="shared" si="1"/>
        <v/>
      </c>
    </row>
    <row r="26" spans="2:11" x14ac:dyDescent="0.25">
      <c r="B26" s="249"/>
      <c r="C26" s="254"/>
      <c r="D26" s="254"/>
      <c r="E26" s="255"/>
      <c r="F26" s="216"/>
      <c r="G26" s="216"/>
      <c r="H26" s="266" t="str">
        <f t="shared" si="0"/>
        <v/>
      </c>
      <c r="I26" s="263"/>
      <c r="J26" s="261"/>
      <c r="K26" s="269" t="str">
        <f t="shared" si="1"/>
        <v/>
      </c>
    </row>
    <row r="27" spans="2:11" ht="13.8" thickBot="1" x14ac:dyDescent="0.3">
      <c r="B27" s="256"/>
      <c r="C27" s="257"/>
      <c r="D27" s="257"/>
      <c r="E27" s="257"/>
      <c r="F27" s="217"/>
      <c r="G27" s="218"/>
      <c r="H27" s="267" t="str">
        <f t="shared" si="0"/>
        <v/>
      </c>
      <c r="I27" s="264"/>
      <c r="J27" s="265"/>
      <c r="K27" s="270" t="str">
        <f t="shared" si="1"/>
        <v/>
      </c>
    </row>
    <row r="28" spans="2:11" x14ac:dyDescent="0.25">
      <c r="B28" s="184"/>
    </row>
  </sheetData>
  <sheetProtection algorithmName="SHA-512" hashValue="pBNHfthgo57jv/7v33EYz0W8d2hpUIu5oeqLyYYk0/zbP0wvzVQTOnMQZJqvU7CfYKYLE7kTwwF7/nXYspHcgg==" saltValue="KTVlN/Yy410yJEwEID008A==" spinCount="100000" sheet="1" objects="1" scenarios="1"/>
  <phoneticPr fontId="4" type="noConversion"/>
  <dataValidations count="3">
    <dataValidation type="decimal" errorStyle="information" operator="greaterThan" allowBlank="1" showInputMessage="1" showErrorMessage="1" errorTitle="Incorrect Value" error="Value must be greater than zero." sqref="E9:G27 C8:C27" xr:uid="{9CCDF88F-DE00-4369-874F-8CF3CFB47E85}">
      <formula1>0</formula1>
    </dataValidation>
    <dataValidation type="decimal" errorStyle="information" allowBlank="1" showInputMessage="1" showErrorMessage="1" errorTitle="Incorrect Value" error="Value must be greater than zero and no greater than 100%." sqref="J8:J27" xr:uid="{F5449C0C-50A6-4B9B-91DF-5EC4DE02842B}">
      <formula1>0</formula1>
      <formula2>1</formula2>
    </dataValidation>
    <dataValidation errorStyle="information" operator="greaterThan" allowBlank="1" showInputMessage="1" showErrorMessage="1" errorTitle="Incorrect Value" error="Value must be greater than zero." sqref="H8:H27 F8:G8" xr:uid="{FFBC4F65-EAAA-4E8F-9962-6E5DAA04BF14}"/>
  </dataValidations>
  <pageMargins left="0.75" right="0.75" top="1" bottom="1" header="0.5" footer="0.5"/>
  <pageSetup orientation="portrait" r:id="rId1"/>
  <headerFooter alignWithMargins="0"/>
  <extLst>
    <ext xmlns:x14="http://schemas.microsoft.com/office/spreadsheetml/2009/9/main" uri="{CCE6A557-97BC-4b89-ADB6-D9C93CAAB3DF}">
      <x14:dataValidations xmlns:xm="http://schemas.microsoft.com/office/excel/2006/main" count="3">
        <x14:dataValidation type="list" errorStyle="information" operator="greaterThan" allowBlank="1" showInputMessage="1" showErrorMessage="1" errorTitle="Incorrect Value" error="Value must be greater than zero." xr:uid="{CACE0119-ABC5-413D-ADCC-C83FB1641CFD}">
          <x14:formula1>
            <xm:f>Conversions!$B$12:$B$17</xm:f>
          </x14:formula1>
          <xm:sqref>E8</xm:sqref>
        </x14:dataValidation>
        <x14:dataValidation type="list" errorStyle="information" operator="greaterThan" allowBlank="1" showInputMessage="1" showErrorMessage="1" errorTitle="Incorrect Value" error="Value must be greater than zero." xr:uid="{251ED668-B667-4FAF-96C0-BDDF380E37B4}">
          <x14:formula1>
            <xm:f>Conversions!$B$21:$B$26</xm:f>
          </x14:formula1>
          <xm:sqref>D8:D27</xm:sqref>
        </x14:dataValidation>
        <x14:dataValidation type="list" errorStyle="information" operator="greaterThan" allowBlank="1" showInputMessage="1" showErrorMessage="1" errorTitle="Incorrect Value" error="Value must be greater than zero." xr:uid="{BBDF8296-688F-41A6-9E17-2A026B4EFB4E}">
          <x14:formula1>
            <xm:f>Conversions!$B$20:$B$26</xm:f>
          </x14:formula1>
          <xm:sqref>D8:D27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45A6-E48C-47CF-9780-03BBF82C80F0}">
  <sheetPr>
    <tabColor rgb="FF00C6B9"/>
  </sheetPr>
  <dimension ref="A1:X26"/>
  <sheetViews>
    <sheetView workbookViewId="0">
      <selection activeCell="G34" sqref="G34"/>
    </sheetView>
  </sheetViews>
  <sheetFormatPr defaultRowHeight="13.2" x14ac:dyDescent="0.25"/>
  <cols>
    <col min="2" max="2" width="23.88671875" bestFit="1" customWidth="1"/>
    <col min="3" max="4" width="12.5546875" bestFit="1" customWidth="1"/>
    <col min="5" max="5" width="11.5546875" bestFit="1" customWidth="1"/>
    <col min="6" max="6" width="12.5546875" bestFit="1" customWidth="1"/>
    <col min="7" max="7" width="20.6640625" bestFit="1" customWidth="1"/>
    <col min="8" max="8" width="12.5546875" bestFit="1" customWidth="1"/>
    <col min="9" max="9" width="12.88671875" bestFit="1" customWidth="1"/>
    <col min="10" max="10" width="12.5546875" bestFit="1" customWidth="1"/>
    <col min="11" max="11" width="11.6640625" bestFit="1" customWidth="1"/>
    <col min="12" max="12" width="11.5546875" bestFit="1" customWidth="1"/>
    <col min="13" max="14" width="12.5546875" bestFit="1" customWidth="1"/>
    <col min="15" max="15" width="13.6640625" bestFit="1" customWidth="1"/>
    <col min="16" max="16" width="12.5546875" bestFit="1" customWidth="1"/>
    <col min="17" max="17" width="10.6640625" bestFit="1" customWidth="1"/>
    <col min="18" max="18" width="14.33203125" bestFit="1" customWidth="1"/>
    <col min="19" max="19" width="12.5546875" bestFit="1" customWidth="1"/>
    <col min="20" max="20" width="15.6640625" bestFit="1" customWidth="1"/>
    <col min="21" max="21" width="12.5546875" bestFit="1" customWidth="1"/>
    <col min="22" max="22" width="13.6640625" bestFit="1" customWidth="1"/>
    <col min="23" max="23" width="13" bestFit="1" customWidth="1"/>
    <col min="24" max="24" width="12.88671875" bestFit="1" customWidth="1"/>
  </cols>
  <sheetData>
    <row r="1" spans="1:24" x14ac:dyDescent="0.25">
      <c r="B1" s="351" t="s">
        <v>154</v>
      </c>
      <c r="C1" s="351"/>
      <c r="D1" s="351"/>
      <c r="E1" s="351"/>
      <c r="F1" s="351"/>
      <c r="G1" s="351"/>
      <c r="H1" s="351"/>
      <c r="I1" s="351"/>
      <c r="J1" s="351"/>
      <c r="K1" s="351"/>
      <c r="L1" s="351"/>
      <c r="M1" s="351"/>
      <c r="N1" s="351"/>
      <c r="O1" s="351"/>
      <c r="P1" s="351"/>
      <c r="Q1" s="351"/>
      <c r="R1" s="351"/>
      <c r="S1" s="351"/>
      <c r="T1" s="351"/>
      <c r="U1" s="351"/>
      <c r="V1" s="351"/>
      <c r="W1" s="351"/>
      <c r="X1" s="351"/>
    </row>
    <row r="2" spans="1:24" x14ac:dyDescent="0.25">
      <c r="B2" s="219"/>
      <c r="C2" s="220" t="s">
        <v>155</v>
      </c>
      <c r="D2" s="220"/>
      <c r="E2" s="220"/>
      <c r="F2" s="220"/>
      <c r="G2" s="220"/>
      <c r="H2" s="220"/>
      <c r="I2" s="220"/>
      <c r="J2" s="221"/>
      <c r="M2" s="221"/>
      <c r="P2" s="221"/>
      <c r="R2" s="222"/>
      <c r="S2" s="223"/>
      <c r="T2" s="222"/>
      <c r="U2" s="222"/>
      <c r="V2" s="223"/>
      <c r="W2" s="222"/>
      <c r="X2" s="222"/>
    </row>
    <row r="3" spans="1:24" x14ac:dyDescent="0.25">
      <c r="B3" s="219"/>
      <c r="C3" s="220">
        <v>1</v>
      </c>
      <c r="D3" s="220">
        <v>2</v>
      </c>
      <c r="E3" s="220">
        <v>3</v>
      </c>
      <c r="F3" s="220">
        <v>4</v>
      </c>
      <c r="G3" s="220">
        <v>5</v>
      </c>
      <c r="H3" s="220">
        <v>6</v>
      </c>
      <c r="I3" s="220">
        <v>7</v>
      </c>
      <c r="J3" s="220">
        <v>8</v>
      </c>
      <c r="K3" s="220">
        <v>9</v>
      </c>
      <c r="L3" s="220">
        <v>10</v>
      </c>
      <c r="M3" s="220">
        <v>11</v>
      </c>
      <c r="N3" s="220">
        <v>12</v>
      </c>
      <c r="O3" s="220">
        <v>13</v>
      </c>
      <c r="P3" s="220">
        <v>14</v>
      </c>
      <c r="Q3" s="220">
        <v>15</v>
      </c>
      <c r="R3" s="220">
        <v>16</v>
      </c>
      <c r="S3" s="220">
        <v>17</v>
      </c>
      <c r="T3" s="220">
        <v>18</v>
      </c>
      <c r="U3" s="220">
        <v>19</v>
      </c>
      <c r="V3" s="220">
        <v>20</v>
      </c>
      <c r="W3" s="220">
        <v>21</v>
      </c>
      <c r="X3" s="220">
        <v>22</v>
      </c>
    </row>
    <row r="4" spans="1:24" x14ac:dyDescent="0.25">
      <c r="B4" s="220" t="s">
        <v>156</v>
      </c>
      <c r="C4" s="224" t="s">
        <v>157</v>
      </c>
      <c r="D4" s="224" t="s">
        <v>158</v>
      </c>
      <c r="E4" s="224" t="s">
        <v>159</v>
      </c>
      <c r="F4" s="224" t="s">
        <v>160</v>
      </c>
      <c r="G4" s="224" t="s">
        <v>161</v>
      </c>
      <c r="H4" s="224" t="s">
        <v>162</v>
      </c>
      <c r="I4" s="224" t="s">
        <v>163</v>
      </c>
      <c r="J4" s="224" t="s">
        <v>164</v>
      </c>
      <c r="K4" s="224" t="s">
        <v>165</v>
      </c>
      <c r="L4" s="224" t="s">
        <v>166</v>
      </c>
      <c r="M4" s="224" t="s">
        <v>167</v>
      </c>
      <c r="N4" s="224" t="s">
        <v>168</v>
      </c>
      <c r="O4" s="224" t="s">
        <v>169</v>
      </c>
      <c r="P4" s="224" t="s">
        <v>170</v>
      </c>
      <c r="Q4" s="224" t="s">
        <v>171</v>
      </c>
      <c r="R4" s="225" t="s">
        <v>172</v>
      </c>
      <c r="S4" s="225" t="s">
        <v>173</v>
      </c>
      <c r="T4" s="225" t="s">
        <v>174</v>
      </c>
      <c r="U4" s="225" t="s">
        <v>175</v>
      </c>
      <c r="V4" s="225" t="s">
        <v>176</v>
      </c>
      <c r="W4" s="225" t="s">
        <v>177</v>
      </c>
      <c r="X4" s="225" t="s">
        <v>178</v>
      </c>
    </row>
    <row r="5" spans="1:24" x14ac:dyDescent="0.25">
      <c r="A5">
        <v>1</v>
      </c>
      <c r="B5" s="226" t="s">
        <v>157</v>
      </c>
      <c r="C5" s="227">
        <v>1</v>
      </c>
      <c r="D5" s="227">
        <v>0.83267384</v>
      </c>
      <c r="E5" s="227">
        <v>3.78541178</v>
      </c>
      <c r="F5" s="227">
        <v>2.3809523799999999E-2</v>
      </c>
      <c r="G5" s="227">
        <v>126.67</v>
      </c>
      <c r="H5" s="227">
        <v>126.67</v>
      </c>
      <c r="I5" s="227">
        <v>3.7854117800000002E-3</v>
      </c>
      <c r="J5" s="228"/>
      <c r="K5" s="227"/>
      <c r="L5" s="227"/>
      <c r="M5" s="227"/>
      <c r="N5" s="227"/>
      <c r="O5" s="227"/>
      <c r="P5" s="227"/>
      <c r="Q5" s="227"/>
      <c r="R5" s="229"/>
      <c r="S5" s="229"/>
      <c r="T5" s="229"/>
      <c r="U5" s="229"/>
      <c r="V5" s="229"/>
      <c r="W5" s="229"/>
      <c r="X5" s="229"/>
    </row>
    <row r="6" spans="1:24" x14ac:dyDescent="0.25">
      <c r="A6">
        <v>2</v>
      </c>
      <c r="B6" s="226" t="s">
        <v>158</v>
      </c>
      <c r="C6" s="227">
        <v>1.2009504200000001</v>
      </c>
      <c r="D6" s="227">
        <v>1</v>
      </c>
      <c r="E6" s="227">
        <v>4.5460918799999996</v>
      </c>
      <c r="F6" s="227">
        <v>2.8594057700000002E-2</v>
      </c>
      <c r="G6" s="227">
        <f>G5*C6</f>
        <v>152.12438970140002</v>
      </c>
      <c r="H6" s="227">
        <f>H5*D6</f>
        <v>126.67</v>
      </c>
      <c r="I6" s="227">
        <v>4.5460918800000003E-3</v>
      </c>
      <c r="J6" s="228"/>
      <c r="K6" s="227"/>
      <c r="L6" s="227"/>
      <c r="M6" s="227"/>
      <c r="N6" s="227"/>
      <c r="O6" s="227"/>
      <c r="P6" s="227"/>
      <c r="Q6" s="227"/>
      <c r="R6" s="229"/>
      <c r="S6" s="229"/>
      <c r="T6" s="229"/>
      <c r="U6" s="229"/>
      <c r="V6" s="229"/>
      <c r="W6" s="229"/>
      <c r="X6" s="229"/>
    </row>
    <row r="7" spans="1:24" x14ac:dyDescent="0.25">
      <c r="A7">
        <v>3</v>
      </c>
      <c r="B7" s="226" t="s">
        <v>159</v>
      </c>
      <c r="C7" s="227">
        <v>0.26417205199999999</v>
      </c>
      <c r="D7" s="227">
        <v>0.219969157</v>
      </c>
      <c r="E7" s="227">
        <v>1</v>
      </c>
      <c r="F7" s="227">
        <v>6.2898107700000002E-3</v>
      </c>
      <c r="G7" s="227">
        <f xml:space="preserve">  0.035314667</f>
        <v>3.5314667000000001E-2</v>
      </c>
      <c r="H7" s="227">
        <f xml:space="preserve">  0.035314667</f>
        <v>3.5314667000000001E-2</v>
      </c>
      <c r="I7" s="227">
        <v>1E-3</v>
      </c>
      <c r="J7" s="228"/>
      <c r="K7" s="227"/>
      <c r="L7" s="227"/>
      <c r="M7" s="227"/>
      <c r="N7" s="227"/>
      <c r="O7" s="227"/>
      <c r="P7" s="227"/>
      <c r="Q7" s="227"/>
      <c r="R7" s="229"/>
      <c r="S7" s="229"/>
      <c r="T7" s="229"/>
      <c r="U7" s="229"/>
      <c r="V7" s="229"/>
      <c r="W7" s="229"/>
      <c r="X7" s="229"/>
    </row>
    <row r="8" spans="1:24" x14ac:dyDescent="0.25">
      <c r="A8">
        <v>4</v>
      </c>
      <c r="B8" s="226" t="s">
        <v>160</v>
      </c>
      <c r="C8" s="227">
        <v>42</v>
      </c>
      <c r="D8" s="227">
        <v>34.972301299999998</v>
      </c>
      <c r="E8" s="227">
        <v>158.98729499999999</v>
      </c>
      <c r="F8" s="227">
        <v>1</v>
      </c>
      <c r="G8" s="227">
        <v>4.2109375</v>
      </c>
      <c r="H8" s="227">
        <v>4.2109375</v>
      </c>
      <c r="I8" s="227">
        <v>0.158987295</v>
      </c>
      <c r="J8" s="228"/>
      <c r="K8" s="227"/>
      <c r="L8" s="227"/>
      <c r="M8" s="227"/>
      <c r="N8" s="227"/>
      <c r="O8" s="227"/>
      <c r="P8" s="227"/>
      <c r="Q8" s="227"/>
      <c r="R8" s="229"/>
      <c r="S8" s="229"/>
      <c r="T8" s="229"/>
      <c r="U8" s="229"/>
      <c r="V8" s="229"/>
      <c r="W8" s="229"/>
      <c r="X8" s="229"/>
    </row>
    <row r="9" spans="1:24" x14ac:dyDescent="0.25">
      <c r="A9">
        <v>5</v>
      </c>
      <c r="B9" s="226" t="s">
        <v>161</v>
      </c>
      <c r="C9" s="227">
        <v>7.4805194799999999</v>
      </c>
      <c r="D9" s="227">
        <v>6.2288328799999997</v>
      </c>
      <c r="E9" s="227">
        <v>28.316846600000002</v>
      </c>
      <c r="F9" s="227">
        <v>0.178107607</v>
      </c>
      <c r="G9" s="227">
        <v>1</v>
      </c>
      <c r="H9" s="227">
        <v>1</v>
      </c>
      <c r="I9" s="227">
        <v>2.8316846600000001E-2</v>
      </c>
      <c r="J9" s="228"/>
      <c r="K9" s="227"/>
      <c r="L9" s="227"/>
      <c r="M9" s="227"/>
      <c r="N9" s="227"/>
      <c r="O9" s="227"/>
      <c r="P9" s="227"/>
      <c r="Q9" s="227"/>
      <c r="R9" s="229"/>
      <c r="S9" s="229"/>
      <c r="T9" s="229"/>
      <c r="U9" s="229"/>
      <c r="V9" s="229"/>
      <c r="W9" s="229"/>
      <c r="X9" s="229"/>
    </row>
    <row r="10" spans="1:24" x14ac:dyDescent="0.25">
      <c r="A10">
        <v>6</v>
      </c>
      <c r="B10" s="226" t="s">
        <v>162</v>
      </c>
      <c r="C10" s="227">
        <v>7.4805194799999999</v>
      </c>
      <c r="D10" s="227">
        <v>6.2288328799999997</v>
      </c>
      <c r="E10" s="227">
        <v>28.316846600000002</v>
      </c>
      <c r="F10" s="227">
        <v>0.178107607</v>
      </c>
      <c r="G10" s="227">
        <v>1</v>
      </c>
      <c r="H10" s="227">
        <v>1</v>
      </c>
      <c r="I10" s="227">
        <v>2.8316846600000001E-2</v>
      </c>
      <c r="J10" s="228"/>
      <c r="K10" s="227"/>
      <c r="L10" s="227"/>
      <c r="M10" s="227"/>
      <c r="N10" s="227"/>
      <c r="O10" s="227"/>
      <c r="P10" s="227"/>
      <c r="Q10" s="227"/>
      <c r="R10" s="229"/>
      <c r="S10" s="229"/>
      <c r="T10" s="229"/>
      <c r="U10" s="229"/>
      <c r="V10" s="229"/>
      <c r="W10" s="229"/>
      <c r="X10" s="229"/>
    </row>
    <row r="11" spans="1:24" x14ac:dyDescent="0.25">
      <c r="A11">
        <v>7</v>
      </c>
      <c r="B11" s="226" t="s">
        <v>163</v>
      </c>
      <c r="C11" s="227">
        <v>264.17205200000001</v>
      </c>
      <c r="D11" s="227">
        <v>219.969157</v>
      </c>
      <c r="E11" s="227">
        <v>1000</v>
      </c>
      <c r="F11" s="227">
        <v>6.2898107699999999</v>
      </c>
      <c r="G11" s="227">
        <v>35.314666699999997</v>
      </c>
      <c r="H11" s="227">
        <v>35.314666699999997</v>
      </c>
      <c r="I11" s="227">
        <v>1</v>
      </c>
      <c r="J11" s="228"/>
      <c r="K11" s="227"/>
      <c r="L11" s="227"/>
      <c r="M11" s="227"/>
      <c r="N11" s="227"/>
      <c r="O11" s="227"/>
      <c r="P11" s="227"/>
      <c r="Q11" s="227"/>
      <c r="R11" s="229"/>
      <c r="S11" s="229"/>
      <c r="T11" s="229"/>
      <c r="U11" s="229"/>
      <c r="V11" s="229"/>
      <c r="W11" s="229"/>
      <c r="X11" s="229"/>
    </row>
    <row r="12" spans="1:24" x14ac:dyDescent="0.25">
      <c r="A12">
        <v>8</v>
      </c>
      <c r="B12" s="226" t="s">
        <v>164</v>
      </c>
      <c r="C12" s="230"/>
      <c r="D12" s="230"/>
      <c r="E12" s="230"/>
      <c r="F12" s="230"/>
      <c r="G12" s="230"/>
      <c r="H12" s="230"/>
      <c r="I12" s="230"/>
      <c r="J12" s="227">
        <v>1</v>
      </c>
      <c r="K12" s="227">
        <v>1000</v>
      </c>
      <c r="L12" s="227">
        <v>2204.6226200000001</v>
      </c>
      <c r="M12" s="227">
        <v>1.1023113099999999</v>
      </c>
      <c r="N12" s="227">
        <v>0.98420652799999997</v>
      </c>
      <c r="O12" s="227">
        <v>1000000</v>
      </c>
      <c r="P12" s="227"/>
      <c r="Q12" s="227"/>
      <c r="R12" s="229"/>
      <c r="S12" s="229"/>
      <c r="T12" s="229"/>
      <c r="U12" s="229"/>
      <c r="V12" s="229"/>
      <c r="W12" s="229"/>
      <c r="X12" s="229"/>
    </row>
    <row r="13" spans="1:24" x14ac:dyDescent="0.25">
      <c r="A13">
        <v>9</v>
      </c>
      <c r="B13" s="226" t="s">
        <v>165</v>
      </c>
      <c r="C13" s="230"/>
      <c r="D13" s="230"/>
      <c r="E13" s="230"/>
      <c r="F13" s="230"/>
      <c r="G13" s="230"/>
      <c r="H13" s="230"/>
      <c r="I13" s="230"/>
      <c r="J13" s="227">
        <v>1E-3</v>
      </c>
      <c r="K13" s="227">
        <v>1</v>
      </c>
      <c r="L13" s="227">
        <v>2.2046226199999999</v>
      </c>
      <c r="M13" s="227">
        <v>1.10231131E-3</v>
      </c>
      <c r="N13" s="227">
        <v>9.842065279999999E-4</v>
      </c>
      <c r="O13" s="227">
        <v>1000</v>
      </c>
      <c r="P13" s="227"/>
      <c r="Q13" s="227"/>
      <c r="R13" s="229"/>
      <c r="S13" s="229"/>
      <c r="T13" s="229"/>
      <c r="U13" s="229"/>
      <c r="V13" s="229"/>
      <c r="W13" s="229"/>
      <c r="X13" s="229"/>
    </row>
    <row r="14" spans="1:24" x14ac:dyDescent="0.25">
      <c r="A14">
        <v>10</v>
      </c>
      <c r="B14" s="226" t="s">
        <v>166</v>
      </c>
      <c r="C14" s="230"/>
      <c r="D14" s="230"/>
      <c r="E14" s="230"/>
      <c r="F14" s="230"/>
      <c r="G14" s="230"/>
      <c r="H14" s="230"/>
      <c r="I14" s="230"/>
      <c r="J14" s="227">
        <v>4.5359236999999999E-4</v>
      </c>
      <c r="K14" s="227">
        <v>0.45359237000000002</v>
      </c>
      <c r="L14" s="227">
        <v>1</v>
      </c>
      <c r="M14" s="227">
        <v>5.0000000000000001E-4</v>
      </c>
      <c r="N14" s="227">
        <v>4.4642857100000001E-4</v>
      </c>
      <c r="O14" s="227">
        <v>453.59237000000002</v>
      </c>
      <c r="P14" s="227"/>
      <c r="Q14" s="227"/>
      <c r="R14" s="229"/>
      <c r="S14" s="229"/>
      <c r="T14" s="229"/>
      <c r="U14" s="229"/>
      <c r="V14" s="229"/>
      <c r="W14" s="229"/>
      <c r="X14" s="229"/>
    </row>
    <row r="15" spans="1:24" x14ac:dyDescent="0.25">
      <c r="A15">
        <v>11</v>
      </c>
      <c r="B15" s="226" t="s">
        <v>167</v>
      </c>
      <c r="C15" s="230"/>
      <c r="D15" s="230"/>
      <c r="E15" s="230"/>
      <c r="F15" s="230"/>
      <c r="G15" s="230"/>
      <c r="H15" s="230"/>
      <c r="I15" s="230"/>
      <c r="J15" s="227">
        <v>0.90718474000000004</v>
      </c>
      <c r="K15" s="227">
        <v>907.18474000000003</v>
      </c>
      <c r="L15" s="227">
        <v>2000</v>
      </c>
      <c r="M15" s="227">
        <v>1</v>
      </c>
      <c r="N15" s="227">
        <v>0.89285714299999996</v>
      </c>
      <c r="O15" s="227">
        <v>907184.74</v>
      </c>
      <c r="P15" s="227"/>
      <c r="Q15" s="227"/>
      <c r="R15" s="229"/>
      <c r="S15" s="229"/>
      <c r="T15" s="229"/>
      <c r="U15" s="229"/>
      <c r="V15" s="229"/>
      <c r="W15" s="229"/>
      <c r="X15" s="229"/>
    </row>
    <row r="16" spans="1:24" x14ac:dyDescent="0.25">
      <c r="A16">
        <v>12</v>
      </c>
      <c r="B16" s="226" t="s">
        <v>168</v>
      </c>
      <c r="C16" s="230"/>
      <c r="D16" s="230"/>
      <c r="E16" s="230"/>
      <c r="F16" s="230"/>
      <c r="G16" s="230"/>
      <c r="H16" s="230"/>
      <c r="I16" s="230"/>
      <c r="J16" s="227">
        <v>1.01604691</v>
      </c>
      <c r="K16" s="227">
        <v>1016.04691</v>
      </c>
      <c r="L16" s="227">
        <v>2240</v>
      </c>
      <c r="M16" s="227">
        <v>1.1200000000000001</v>
      </c>
      <c r="N16" s="227">
        <v>1</v>
      </c>
      <c r="O16" s="227">
        <v>1016046.91</v>
      </c>
      <c r="P16" s="227"/>
      <c r="Q16" s="227"/>
      <c r="R16" s="229"/>
      <c r="S16" s="229"/>
      <c r="T16" s="229"/>
      <c r="U16" s="229"/>
      <c r="V16" s="229"/>
      <c r="W16" s="229"/>
      <c r="X16" s="229"/>
    </row>
    <row r="17" spans="1:24" x14ac:dyDescent="0.25">
      <c r="A17">
        <v>13</v>
      </c>
      <c r="B17" s="226" t="s">
        <v>169</v>
      </c>
      <c r="C17" s="230"/>
      <c r="D17" s="230"/>
      <c r="E17" s="230"/>
      <c r="F17" s="230"/>
      <c r="G17" s="230"/>
      <c r="H17" s="230"/>
      <c r="I17" s="230"/>
      <c r="J17" s="227">
        <v>9.9999999999999995E-7</v>
      </c>
      <c r="K17" s="227">
        <v>1E-3</v>
      </c>
      <c r="L17" s="227"/>
      <c r="M17" s="227"/>
      <c r="N17" s="227"/>
      <c r="O17" s="227">
        <v>1</v>
      </c>
      <c r="P17" s="227"/>
      <c r="Q17" s="227"/>
      <c r="R17" s="229"/>
      <c r="S17" s="229"/>
      <c r="T17" s="229"/>
      <c r="U17" s="229"/>
      <c r="V17" s="229"/>
      <c r="W17" s="229"/>
      <c r="X17" s="229"/>
    </row>
    <row r="18" spans="1:24" x14ac:dyDescent="0.25">
      <c r="A18">
        <v>14</v>
      </c>
      <c r="B18" s="226" t="s">
        <v>170</v>
      </c>
      <c r="C18" s="230"/>
      <c r="D18" s="230"/>
      <c r="E18" s="230"/>
      <c r="F18" s="230"/>
      <c r="G18" s="230"/>
      <c r="H18" s="230"/>
      <c r="I18" s="230"/>
      <c r="J18" s="228"/>
      <c r="K18" s="227"/>
      <c r="L18" s="227"/>
      <c r="M18" s="227"/>
      <c r="N18" s="227"/>
      <c r="O18" s="227"/>
      <c r="P18" s="227">
        <v>1</v>
      </c>
      <c r="Q18" s="227">
        <v>1.6093440000000001</v>
      </c>
      <c r="R18" s="229"/>
      <c r="S18" s="229"/>
      <c r="T18" s="229"/>
      <c r="U18" s="229"/>
      <c r="V18" s="229"/>
      <c r="W18" s="229"/>
      <c r="X18" s="229"/>
    </row>
    <row r="19" spans="1:24" x14ac:dyDescent="0.25">
      <c r="A19">
        <v>15</v>
      </c>
      <c r="B19" s="226" t="s">
        <v>171</v>
      </c>
      <c r="C19" s="230"/>
      <c r="D19" s="230"/>
      <c r="E19" s="230"/>
      <c r="F19" s="230"/>
      <c r="G19" s="230"/>
      <c r="H19" s="230"/>
      <c r="I19" s="230"/>
      <c r="J19" s="228"/>
      <c r="K19" s="227"/>
      <c r="L19" s="227"/>
      <c r="M19" s="227"/>
      <c r="N19" s="227"/>
      <c r="O19" s="227"/>
      <c r="P19" s="227">
        <v>0.62137119200000002</v>
      </c>
      <c r="Q19" s="227">
        <v>1</v>
      </c>
      <c r="R19" s="229"/>
      <c r="S19" s="229"/>
      <c r="T19" s="229"/>
      <c r="U19" s="229"/>
      <c r="V19" s="229"/>
      <c r="W19" s="229"/>
      <c r="X19" s="229"/>
    </row>
    <row r="20" spans="1:24" x14ac:dyDescent="0.25">
      <c r="A20">
        <v>16</v>
      </c>
      <c r="B20" s="226" t="s">
        <v>172</v>
      </c>
      <c r="C20" s="230"/>
      <c r="D20" s="230"/>
      <c r="E20" s="230"/>
      <c r="F20" s="230"/>
      <c r="G20" s="230"/>
      <c r="H20" s="230"/>
      <c r="I20" s="230"/>
      <c r="J20" s="228"/>
      <c r="K20" s="227"/>
      <c r="L20" s="227"/>
      <c r="M20" s="227"/>
      <c r="N20" s="227"/>
      <c r="O20" s="227"/>
      <c r="P20" s="227"/>
      <c r="Q20" s="227"/>
      <c r="R20" s="229">
        <v>1</v>
      </c>
      <c r="S20" s="229">
        <v>3.4121416299999999E-2</v>
      </c>
      <c r="T20" s="229">
        <v>3412.1416300000001</v>
      </c>
      <c r="U20" s="229">
        <v>3.4121416300000001E-3</v>
      </c>
      <c r="V20" s="229">
        <v>3.6</v>
      </c>
      <c r="W20" s="229">
        <v>3.5999999999999999E-3</v>
      </c>
      <c r="X20" s="229">
        <f>W20/1000</f>
        <v>3.5999999999999998E-6</v>
      </c>
    </row>
    <row r="21" spans="1:24" x14ac:dyDescent="0.25">
      <c r="A21">
        <v>17</v>
      </c>
      <c r="B21" s="226" t="s">
        <v>173</v>
      </c>
      <c r="C21" s="230"/>
      <c r="D21" s="230"/>
      <c r="E21" s="230"/>
      <c r="F21" s="230"/>
      <c r="G21" s="230"/>
      <c r="H21" s="230"/>
      <c r="I21" s="230"/>
      <c r="J21" s="228"/>
      <c r="K21" s="227"/>
      <c r="L21" s="227"/>
      <c r="M21" s="227"/>
      <c r="N21" s="227"/>
      <c r="O21" s="227"/>
      <c r="P21" s="227"/>
      <c r="Q21" s="227"/>
      <c r="R21" s="229">
        <v>29.307106999999998</v>
      </c>
      <c r="S21" s="229">
        <v>1</v>
      </c>
      <c r="T21" s="229">
        <v>100000</v>
      </c>
      <c r="U21" s="229">
        <v>0.1</v>
      </c>
      <c r="V21" s="229">
        <v>105.505585</v>
      </c>
      <c r="W21" s="229">
        <v>0.105505585</v>
      </c>
      <c r="X21" s="229">
        <f t="shared" ref="X21:X25" si="0">W21/1000</f>
        <v>1.0550558499999999E-4</v>
      </c>
    </row>
    <row r="22" spans="1:24" x14ac:dyDescent="0.25">
      <c r="A22">
        <v>18</v>
      </c>
      <c r="B22" s="226" t="s">
        <v>174</v>
      </c>
      <c r="C22" s="230"/>
      <c r="D22" s="230"/>
      <c r="E22" s="230"/>
      <c r="F22" s="230"/>
      <c r="G22" s="230"/>
      <c r="H22" s="230"/>
      <c r="I22" s="230"/>
      <c r="J22" s="228"/>
      <c r="K22" s="227"/>
      <c r="L22" s="227"/>
      <c r="M22" s="227"/>
      <c r="N22" s="227"/>
      <c r="O22" s="227"/>
      <c r="P22" s="227"/>
      <c r="Q22" s="227"/>
      <c r="R22" s="229">
        <v>2.9307106999999999E-4</v>
      </c>
      <c r="S22" s="229">
        <v>1.0000000000000001E-5</v>
      </c>
      <c r="T22" s="229">
        <v>1</v>
      </c>
      <c r="U22" s="229">
        <v>9.9999999999999995E-7</v>
      </c>
      <c r="V22" s="229">
        <v>1.0550558499999999E-3</v>
      </c>
      <c r="W22" s="229">
        <v>1.05505585E-6</v>
      </c>
      <c r="X22" s="229">
        <f t="shared" si="0"/>
        <v>1.05505585E-9</v>
      </c>
    </row>
    <row r="23" spans="1:24" x14ac:dyDescent="0.25">
      <c r="A23">
        <v>19</v>
      </c>
      <c r="B23" s="226" t="s">
        <v>175</v>
      </c>
      <c r="C23" s="230"/>
      <c r="D23" s="230"/>
      <c r="E23" s="230"/>
      <c r="F23" s="230"/>
      <c r="G23" s="230"/>
      <c r="H23" s="230"/>
      <c r="I23" s="230"/>
      <c r="J23" s="228"/>
      <c r="K23" s="227"/>
      <c r="L23" s="227"/>
      <c r="M23" s="227"/>
      <c r="N23" s="227"/>
      <c r="O23" s="227"/>
      <c r="P23" s="227"/>
      <c r="Q23" s="227"/>
      <c r="R23" s="229">
        <v>293.07106999999996</v>
      </c>
      <c r="S23" s="229">
        <v>10</v>
      </c>
      <c r="T23" s="229">
        <v>1000000</v>
      </c>
      <c r="U23" s="229">
        <v>1</v>
      </c>
      <c r="V23" s="229">
        <v>1055.05585</v>
      </c>
      <c r="W23" s="229">
        <v>1.05505585</v>
      </c>
      <c r="X23" s="229">
        <f t="shared" si="0"/>
        <v>1.0550558499999999E-3</v>
      </c>
    </row>
    <row r="24" spans="1:24" x14ac:dyDescent="0.25">
      <c r="A24">
        <v>20</v>
      </c>
      <c r="B24" s="226" t="s">
        <v>176</v>
      </c>
      <c r="C24" s="230"/>
      <c r="D24" s="230"/>
      <c r="E24" s="230"/>
      <c r="F24" s="230"/>
      <c r="G24" s="230"/>
      <c r="H24" s="230"/>
      <c r="I24" s="230"/>
      <c r="J24" s="228"/>
      <c r="K24" s="227"/>
      <c r="L24" s="227"/>
      <c r="M24" s="227"/>
      <c r="N24" s="227"/>
      <c r="O24" s="227"/>
      <c r="P24" s="227"/>
      <c r="Q24" s="227"/>
      <c r="R24" s="229">
        <v>0.27777777799999998</v>
      </c>
      <c r="S24" s="229">
        <v>9.4781711999999997E-3</v>
      </c>
      <c r="T24" s="229">
        <v>947.81712000000005</v>
      </c>
      <c r="U24" s="229">
        <v>9.4781712000000006E-4</v>
      </c>
      <c r="V24" s="229">
        <v>1</v>
      </c>
      <c r="W24" s="229">
        <v>1E-3</v>
      </c>
      <c r="X24" s="229">
        <f t="shared" si="0"/>
        <v>9.9999999999999995E-7</v>
      </c>
    </row>
    <row r="25" spans="1:24" x14ac:dyDescent="0.25">
      <c r="A25">
        <v>21</v>
      </c>
      <c r="B25" s="226" t="s">
        <v>177</v>
      </c>
      <c r="C25" s="230"/>
      <c r="D25" s="230"/>
      <c r="E25" s="230"/>
      <c r="F25" s="230"/>
      <c r="G25" s="230"/>
      <c r="H25" s="230"/>
      <c r="I25" s="230"/>
      <c r="J25" s="228"/>
      <c r="K25" s="227"/>
      <c r="L25" s="227"/>
      <c r="M25" s="227"/>
      <c r="N25" s="227"/>
      <c r="O25" s="227"/>
      <c r="P25" s="227"/>
      <c r="Q25" s="227"/>
      <c r="R25" s="229">
        <v>277.77777800000001</v>
      </c>
      <c r="S25" s="229">
        <v>9.4781712000000002</v>
      </c>
      <c r="T25" s="229">
        <v>947817.12</v>
      </c>
      <c r="U25" s="229">
        <v>0.94781711999999996</v>
      </c>
      <c r="V25" s="229">
        <v>1000</v>
      </c>
      <c r="W25" s="229">
        <v>1</v>
      </c>
      <c r="X25" s="229">
        <f t="shared" si="0"/>
        <v>1E-3</v>
      </c>
    </row>
    <row r="26" spans="1:24" x14ac:dyDescent="0.25">
      <c r="A26">
        <v>22</v>
      </c>
      <c r="B26" s="226" t="s">
        <v>178</v>
      </c>
      <c r="C26" s="230"/>
      <c r="D26" s="230"/>
      <c r="E26" s="230"/>
      <c r="F26" s="230"/>
      <c r="G26" s="230"/>
      <c r="H26" s="230"/>
      <c r="I26" s="230"/>
      <c r="J26" s="228"/>
      <c r="K26" s="227"/>
      <c r="L26" s="227"/>
      <c r="M26" s="227"/>
      <c r="N26" s="227"/>
      <c r="O26" s="227"/>
      <c r="P26" s="227"/>
      <c r="Q26" s="227"/>
      <c r="R26" s="229"/>
      <c r="S26" s="229"/>
      <c r="T26" s="229">
        <v>947817120</v>
      </c>
      <c r="U26" s="229">
        <v>947.81711999999993</v>
      </c>
      <c r="V26" s="229">
        <v>1000000</v>
      </c>
      <c r="W26" s="229">
        <v>1000</v>
      </c>
      <c r="X26" s="229">
        <v>1</v>
      </c>
    </row>
  </sheetData>
  <mergeCells count="1">
    <mergeCell ref="B1:X1"/>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A883-43E1-41BF-9C8A-D656623AEF0A}">
  <sheetPr>
    <tabColor rgb="FF00C6B9"/>
  </sheetPr>
  <dimension ref="B2:J86"/>
  <sheetViews>
    <sheetView showGridLines="0" zoomScaleNormal="100" workbookViewId="0">
      <selection activeCell="H27" sqref="H27"/>
    </sheetView>
  </sheetViews>
  <sheetFormatPr defaultColWidth="10.109375" defaultRowHeight="13.2" x14ac:dyDescent="0.25"/>
  <cols>
    <col min="1" max="1" width="8" style="68" customWidth="1"/>
    <col min="2" max="2" width="13" style="68" customWidth="1"/>
    <col min="3" max="3" width="19.6640625" style="68" customWidth="1"/>
    <col min="4" max="4" width="12.44140625" style="68" bestFit="1" customWidth="1"/>
    <col min="5" max="5" width="13.33203125" style="68" customWidth="1"/>
    <col min="6" max="6" width="20.33203125" style="68" bestFit="1" customWidth="1"/>
    <col min="7" max="7" width="9.88671875" style="68" bestFit="1" customWidth="1"/>
    <col min="8" max="8" width="13.44140625" style="68" bestFit="1" customWidth="1"/>
    <col min="9" max="9" width="15.44140625" style="68" bestFit="1" customWidth="1"/>
    <col min="10" max="10" width="12.6640625" style="68" bestFit="1" customWidth="1"/>
    <col min="11" max="16384" width="10.109375" style="68"/>
  </cols>
  <sheetData>
    <row r="2" spans="2:10" ht="81" customHeight="1" x14ac:dyDescent="0.25">
      <c r="B2" s="355" t="s">
        <v>179</v>
      </c>
      <c r="C2" s="355"/>
      <c r="D2" s="355"/>
      <c r="E2" s="355"/>
      <c r="F2" s="355"/>
      <c r="G2" s="355"/>
      <c r="H2" s="355"/>
      <c r="I2" s="355"/>
    </row>
    <row r="3" spans="2:10" ht="13.8" thickBot="1" x14ac:dyDescent="0.3">
      <c r="B3" s="67"/>
      <c r="C3" s="67"/>
      <c r="D3" s="67"/>
      <c r="E3" s="67"/>
      <c r="F3" s="67"/>
      <c r="G3" s="67"/>
      <c r="H3" s="67"/>
      <c r="I3" s="67"/>
    </row>
    <row r="4" spans="2:10" ht="16.2" thickBot="1" x14ac:dyDescent="0.35">
      <c r="B4" s="356" t="s">
        <v>180</v>
      </c>
      <c r="C4" s="357"/>
      <c r="D4" s="357"/>
      <c r="E4" s="357"/>
      <c r="F4" s="357"/>
      <c r="G4" s="357"/>
      <c r="H4" s="358"/>
    </row>
    <row r="5" spans="2:10" ht="13.8" thickBot="1" x14ac:dyDescent="0.3">
      <c r="B5" s="69" t="s">
        <v>181</v>
      </c>
      <c r="C5" s="70" t="s">
        <v>177</v>
      </c>
      <c r="D5" s="71" t="s">
        <v>182</v>
      </c>
      <c r="E5" s="71" t="s">
        <v>183</v>
      </c>
      <c r="F5" s="71" t="s">
        <v>184</v>
      </c>
      <c r="G5" s="71" t="s">
        <v>185</v>
      </c>
      <c r="H5" s="72" t="s">
        <v>186</v>
      </c>
    </row>
    <row r="6" spans="2:10" ht="12" customHeight="1" x14ac:dyDescent="0.25">
      <c r="B6" s="73" t="s">
        <v>177</v>
      </c>
      <c r="C6" s="74"/>
      <c r="D6" s="75">
        <v>277.77777777799997</v>
      </c>
      <c r="E6" s="75">
        <f>D6*E7</f>
        <v>0.277777777778</v>
      </c>
      <c r="F6" s="76">
        <f>D6*F7</f>
        <v>2.7777777777799998E-4</v>
      </c>
      <c r="G6" s="77">
        <v>947817.12031000003</v>
      </c>
      <c r="H6" s="78">
        <v>9.4781698790999993</v>
      </c>
    </row>
    <row r="7" spans="2:10" x14ac:dyDescent="0.25">
      <c r="B7" s="79" t="s">
        <v>182</v>
      </c>
      <c r="C7" s="80">
        <v>3.5999999999971203E-3</v>
      </c>
      <c r="D7" s="81"/>
      <c r="E7" s="82">
        <v>1E-3</v>
      </c>
      <c r="F7" s="76">
        <v>9.9999999999999995E-7</v>
      </c>
      <c r="G7" s="77">
        <v>3412.1415999999999</v>
      </c>
      <c r="H7" s="83">
        <v>3.4121411599999998E-2</v>
      </c>
    </row>
    <row r="8" spans="2:10" x14ac:dyDescent="0.25">
      <c r="B8" s="79" t="s">
        <v>183</v>
      </c>
      <c r="C8" s="84">
        <f>C7/E7</f>
        <v>3.5999999999971202</v>
      </c>
      <c r="D8" s="77">
        <v>1000</v>
      </c>
      <c r="E8" s="81"/>
      <c r="F8" s="82">
        <f>F7/E7</f>
        <v>1E-3</v>
      </c>
      <c r="G8" s="76">
        <f>G7/E7</f>
        <v>3412141.5999999996</v>
      </c>
      <c r="H8" s="78">
        <v>34.121411565000002</v>
      </c>
    </row>
    <row r="9" spans="2:10" x14ac:dyDescent="0.25">
      <c r="B9" s="79" t="s">
        <v>184</v>
      </c>
      <c r="C9" s="85">
        <f>C7/F7</f>
        <v>3599.9999999971205</v>
      </c>
      <c r="D9" s="76">
        <v>1000000</v>
      </c>
      <c r="E9" s="77">
        <f>E7/F7</f>
        <v>1000.0000000000001</v>
      </c>
      <c r="F9" s="81"/>
      <c r="G9" s="76">
        <f>G7/F7</f>
        <v>3412141600</v>
      </c>
      <c r="H9" s="86">
        <v>34121.411565000002</v>
      </c>
    </row>
    <row r="10" spans="2:10" x14ac:dyDescent="0.25">
      <c r="B10" s="79" t="s">
        <v>185</v>
      </c>
      <c r="C10" s="87">
        <v>1.0551000000000001E-6</v>
      </c>
      <c r="D10" s="76">
        <v>2.9307109999999998E-4</v>
      </c>
      <c r="E10" s="76">
        <f>D10*E7</f>
        <v>2.9307109999999998E-7</v>
      </c>
      <c r="F10" s="76">
        <f>D10*F7</f>
        <v>2.9307109999999999E-10</v>
      </c>
      <c r="G10" s="81"/>
      <c r="H10" s="88">
        <v>1.0000000000000001E-5</v>
      </c>
      <c r="J10" s="89"/>
    </row>
    <row r="11" spans="2:10" ht="13.8" thickBot="1" x14ac:dyDescent="0.3">
      <c r="B11" s="90" t="s">
        <v>186</v>
      </c>
      <c r="C11" s="91">
        <v>0.1055056</v>
      </c>
      <c r="D11" s="92">
        <v>29.307111111000001</v>
      </c>
      <c r="E11" s="92">
        <v>2.9307111100000002E-2</v>
      </c>
      <c r="F11" s="93">
        <v>2.9307099999999999E-5</v>
      </c>
      <c r="G11" s="94">
        <v>100000.01397</v>
      </c>
      <c r="H11" s="95"/>
    </row>
    <row r="13" spans="2:10" ht="13.8" thickBot="1" x14ac:dyDescent="0.3"/>
    <row r="14" spans="2:10" ht="16.2" thickBot="1" x14ac:dyDescent="0.35">
      <c r="B14" s="359" t="s">
        <v>187</v>
      </c>
      <c r="C14" s="360"/>
      <c r="D14" s="360"/>
      <c r="E14" s="360"/>
      <c r="F14" s="360"/>
      <c r="G14" s="360"/>
      <c r="H14" s="361"/>
    </row>
    <row r="15" spans="2:10" ht="14.4" thickBot="1" x14ac:dyDescent="0.3">
      <c r="B15" s="96" t="s">
        <v>181</v>
      </c>
      <c r="C15" s="97" t="s">
        <v>188</v>
      </c>
      <c r="D15" s="98" t="s">
        <v>189</v>
      </c>
      <c r="E15" s="98" t="s">
        <v>190</v>
      </c>
      <c r="F15" s="71" t="s">
        <v>191</v>
      </c>
      <c r="G15" s="98" t="s">
        <v>192</v>
      </c>
      <c r="H15" s="99" t="s">
        <v>193</v>
      </c>
    </row>
    <row r="16" spans="2:10" ht="16.5" customHeight="1" x14ac:dyDescent="0.25">
      <c r="B16" s="100" t="s">
        <v>188</v>
      </c>
      <c r="C16" s="101"/>
      <c r="D16" s="102">
        <v>1E-3</v>
      </c>
      <c r="E16" s="102">
        <v>3.5314667000000001E-2</v>
      </c>
      <c r="F16" s="102">
        <v>0.21996924800000001</v>
      </c>
      <c r="G16" s="102">
        <v>0.26417205100000002</v>
      </c>
      <c r="H16" s="103">
        <v>6.2898110000000002E-3</v>
      </c>
    </row>
    <row r="17" spans="2:8" ht="13.8" x14ac:dyDescent="0.25">
      <c r="B17" s="100" t="s">
        <v>189</v>
      </c>
      <c r="C17" s="104">
        <v>1000</v>
      </c>
      <c r="D17" s="105"/>
      <c r="E17" s="102">
        <v>35.314667</v>
      </c>
      <c r="F17" s="102">
        <v>219.96924799999999</v>
      </c>
      <c r="G17" s="102">
        <v>264.17205100000001</v>
      </c>
      <c r="H17" s="103">
        <v>6.2898110000000003</v>
      </c>
    </row>
    <row r="18" spans="2:8" x14ac:dyDescent="0.25">
      <c r="B18" s="100" t="s">
        <v>190</v>
      </c>
      <c r="C18" s="106">
        <v>28.316846368677353</v>
      </c>
      <c r="D18" s="102">
        <v>2.8316846368677356E-2</v>
      </c>
      <c r="E18" s="105"/>
      <c r="F18" s="102">
        <v>6.228835401449488</v>
      </c>
      <c r="G18" s="102">
        <v>7.4805193830653991</v>
      </c>
      <c r="H18" s="103">
        <v>0.17810761177501688</v>
      </c>
    </row>
    <row r="19" spans="2:8" x14ac:dyDescent="0.25">
      <c r="B19" s="79" t="s">
        <v>191</v>
      </c>
      <c r="C19" s="106">
        <v>4.5460900061812275</v>
      </c>
      <c r="D19" s="102">
        <v>4.5460900061812274E-3</v>
      </c>
      <c r="E19" s="102">
        <v>0.16054365472031801</v>
      </c>
      <c r="F19" s="105"/>
      <c r="G19" s="102">
        <v>1.2009499209634977</v>
      </c>
      <c r="H19" s="103">
        <v>2.8594046927868752E-2</v>
      </c>
    </row>
    <row r="20" spans="2:8" x14ac:dyDescent="0.25">
      <c r="B20" s="100" t="s">
        <v>192</v>
      </c>
      <c r="C20" s="106">
        <v>3.7854118034613733</v>
      </c>
      <c r="D20" s="102">
        <v>3.7854118034613732E-3</v>
      </c>
      <c r="E20" s="102">
        <v>0.13368055729710784</v>
      </c>
      <c r="F20" s="102">
        <v>0.83267418777772206</v>
      </c>
      <c r="G20" s="105"/>
      <c r="H20" s="103">
        <v>2.3809524800941183E-2</v>
      </c>
    </row>
    <row r="21" spans="2:8" ht="13.8" thickBot="1" x14ac:dyDescent="0.3">
      <c r="B21" s="107" t="s">
        <v>193</v>
      </c>
      <c r="C21" s="108">
        <v>158.98728912522174</v>
      </c>
      <c r="D21" s="109">
        <v>0.15898728912522173</v>
      </c>
      <c r="E21" s="109">
        <v>5.6145831726899269</v>
      </c>
      <c r="F21" s="109">
        <v>34.972314430433606</v>
      </c>
      <c r="G21" s="110">
        <v>41.999998251139822</v>
      </c>
      <c r="H21" s="111"/>
    </row>
    <row r="23" spans="2:8" ht="13.8" thickBot="1" x14ac:dyDescent="0.3"/>
    <row r="24" spans="2:8" ht="16.2" thickBot="1" x14ac:dyDescent="0.35">
      <c r="B24" s="359" t="s">
        <v>194</v>
      </c>
      <c r="C24" s="360"/>
      <c r="D24" s="360"/>
      <c r="E24" s="360"/>
      <c r="F24" s="360"/>
      <c r="G24" s="360"/>
      <c r="H24" s="361"/>
    </row>
    <row r="25" spans="2:8" ht="13.8" thickBot="1" x14ac:dyDescent="0.3">
      <c r="B25" s="96" t="s">
        <v>181</v>
      </c>
      <c r="C25" s="97" t="s">
        <v>195</v>
      </c>
      <c r="D25" s="98" t="s">
        <v>196</v>
      </c>
      <c r="E25" s="98" t="s">
        <v>197</v>
      </c>
      <c r="F25" s="98" t="s">
        <v>198</v>
      </c>
      <c r="G25" s="98" t="s">
        <v>199</v>
      </c>
      <c r="H25" s="99" t="s">
        <v>200</v>
      </c>
    </row>
    <row r="26" spans="2:8" x14ac:dyDescent="0.25">
      <c r="B26" s="100" t="s">
        <v>195</v>
      </c>
      <c r="C26" s="112"/>
      <c r="D26" s="113">
        <v>1E-3</v>
      </c>
      <c r="E26" s="114">
        <v>9.9999999999999995E-7</v>
      </c>
      <c r="F26" s="114">
        <f>F27/C27</f>
        <v>9.8420700000000002E-7</v>
      </c>
      <c r="G26" s="114">
        <f>G27/C27</f>
        <v>1.1023109999999999E-6</v>
      </c>
      <c r="H26" s="115">
        <f>H27/C27</f>
        <v>2.2046236800000001E-3</v>
      </c>
    </row>
    <row r="27" spans="2:8" ht="12" customHeight="1" x14ac:dyDescent="0.25">
      <c r="B27" s="100" t="s">
        <v>196</v>
      </c>
      <c r="C27" s="116">
        <f>1/D26</f>
        <v>1000</v>
      </c>
      <c r="D27" s="117"/>
      <c r="E27" s="118">
        <v>1E-3</v>
      </c>
      <c r="F27" s="114">
        <v>9.8420699999999996E-4</v>
      </c>
      <c r="G27" s="118">
        <v>1.1023109999999999E-3</v>
      </c>
      <c r="H27" s="115">
        <v>2.2046236800000001</v>
      </c>
    </row>
    <row r="28" spans="2:8" x14ac:dyDescent="0.25">
      <c r="B28" s="100" t="s">
        <v>197</v>
      </c>
      <c r="C28" s="119">
        <f>1/E26</f>
        <v>1000000</v>
      </c>
      <c r="D28" s="120">
        <v>1000</v>
      </c>
      <c r="E28" s="117"/>
      <c r="F28" s="118">
        <v>0.98420699999999994</v>
      </c>
      <c r="G28" s="118">
        <v>1.1023109999999998</v>
      </c>
      <c r="H28" s="121">
        <v>2204.6236800000001</v>
      </c>
    </row>
    <row r="29" spans="2:8" x14ac:dyDescent="0.25">
      <c r="B29" s="100" t="s">
        <v>198</v>
      </c>
      <c r="C29" s="122">
        <v>1016046.08</v>
      </c>
      <c r="D29" s="120">
        <v>1016.0464211288886</v>
      </c>
      <c r="E29" s="118">
        <v>1.0160464211288887</v>
      </c>
      <c r="F29" s="117"/>
      <c r="G29" s="118">
        <v>1.1199991465210062</v>
      </c>
      <c r="H29" s="121">
        <v>2240</v>
      </c>
    </row>
    <row r="30" spans="2:8" x14ac:dyDescent="0.25">
      <c r="B30" s="100" t="s">
        <v>199</v>
      </c>
      <c r="C30" s="123">
        <v>907184</v>
      </c>
      <c r="D30" s="118">
        <v>907.18499588591612</v>
      </c>
      <c r="E30" s="118">
        <v>0.90718499588591617</v>
      </c>
      <c r="F30" s="118">
        <v>0.8928578232458898</v>
      </c>
      <c r="G30" s="117"/>
      <c r="H30" s="121">
        <v>2000.0015240707933</v>
      </c>
    </row>
    <row r="31" spans="2:8" ht="13.8" thickBot="1" x14ac:dyDescent="0.3">
      <c r="B31" s="107" t="s">
        <v>200</v>
      </c>
      <c r="C31" s="124">
        <v>453.59199999999998</v>
      </c>
      <c r="D31" s="125">
        <v>0.45359215228968236</v>
      </c>
      <c r="E31" s="126">
        <v>4.5359215228968239E-4</v>
      </c>
      <c r="F31" s="126">
        <v>4.4642857142857141E-4</v>
      </c>
      <c r="G31" s="126">
        <v>4.9999961898259206E-4</v>
      </c>
      <c r="H31" s="127"/>
    </row>
    <row r="33" spans="2:10" ht="13.8" thickBot="1" x14ac:dyDescent="0.3"/>
    <row r="34" spans="2:10" ht="16.2" thickBot="1" x14ac:dyDescent="0.35">
      <c r="B34" s="359" t="s">
        <v>201</v>
      </c>
      <c r="C34" s="360"/>
      <c r="D34" s="360"/>
      <c r="E34" s="360"/>
      <c r="F34" s="360"/>
      <c r="G34" s="360"/>
      <c r="H34" s="360"/>
      <c r="I34" s="360"/>
      <c r="J34" s="361"/>
    </row>
    <row r="35" spans="2:10" ht="13.8" thickBot="1" x14ac:dyDescent="0.3">
      <c r="B35" s="96" t="s">
        <v>181</v>
      </c>
      <c r="C35" s="97" t="s">
        <v>202</v>
      </c>
      <c r="D35" s="98" t="s">
        <v>203</v>
      </c>
      <c r="E35" s="98" t="s">
        <v>204</v>
      </c>
      <c r="F35" s="98" t="s">
        <v>205</v>
      </c>
      <c r="G35" s="98" t="s">
        <v>206</v>
      </c>
      <c r="H35" s="98" t="s">
        <v>207</v>
      </c>
      <c r="I35" s="98" t="s">
        <v>208</v>
      </c>
      <c r="J35" s="99" t="s">
        <v>209</v>
      </c>
    </row>
    <row r="36" spans="2:10" ht="12" customHeight="1" x14ac:dyDescent="0.25">
      <c r="B36" s="100" t="s">
        <v>202</v>
      </c>
      <c r="C36" s="128"/>
      <c r="D36" s="102">
        <v>3.2808398950000002</v>
      </c>
      <c r="E36" s="129">
        <v>39.370078739999997</v>
      </c>
      <c r="F36" s="130">
        <v>100</v>
      </c>
      <c r="G36" s="129">
        <v>1.093613298</v>
      </c>
      <c r="H36" s="131">
        <v>6.2137119223733392E-4</v>
      </c>
      <c r="I36" s="132">
        <v>1E-3</v>
      </c>
      <c r="J36" s="133">
        <v>5.3995680351745805E-4</v>
      </c>
    </row>
    <row r="37" spans="2:10" x14ac:dyDescent="0.25">
      <c r="B37" s="100" t="s">
        <v>203</v>
      </c>
      <c r="C37" s="134">
        <v>0.30480000000121921</v>
      </c>
      <c r="D37" s="105"/>
      <c r="E37" s="130">
        <v>12</v>
      </c>
      <c r="F37" s="129">
        <v>30.480000000121919</v>
      </c>
      <c r="G37" s="129">
        <v>0.33333333323173331</v>
      </c>
      <c r="H37" s="131">
        <v>1.8939393939469695E-4</v>
      </c>
      <c r="I37" s="131">
        <v>3.0480000000121922E-4</v>
      </c>
      <c r="J37" s="133">
        <v>1.6457883371277953E-4</v>
      </c>
    </row>
    <row r="38" spans="2:10" x14ac:dyDescent="0.25">
      <c r="B38" s="100" t="s">
        <v>204</v>
      </c>
      <c r="C38" s="134">
        <v>2.5400000000101602E-2</v>
      </c>
      <c r="D38" s="135">
        <v>8.3333333333333343E-2</v>
      </c>
      <c r="E38" s="136"/>
      <c r="F38" s="129">
        <v>2.5400000000101604</v>
      </c>
      <c r="G38" s="129">
        <v>2.7777777769311111E-2</v>
      </c>
      <c r="H38" s="131">
        <f>1/E41</f>
        <v>1.5782828282828283E-5</v>
      </c>
      <c r="I38" s="131">
        <f>1/E42</f>
        <v>2.54000508001016E-5</v>
      </c>
      <c r="J38" s="133">
        <f>1/E43</f>
        <v>1.3714902809398293E-5</v>
      </c>
    </row>
    <row r="39" spans="2:10" x14ac:dyDescent="0.25">
      <c r="B39" s="100" t="s">
        <v>205</v>
      </c>
      <c r="C39" s="134">
        <v>0.01</v>
      </c>
      <c r="D39" s="135">
        <v>3.2808398950000005E-2</v>
      </c>
      <c r="E39" s="129">
        <v>0.39370078739999997</v>
      </c>
      <c r="F39" s="136"/>
      <c r="G39" s="129">
        <v>1.0936132979999999E-2</v>
      </c>
      <c r="H39" s="131">
        <f>1/F41</f>
        <v>6.2137119223733384E-6</v>
      </c>
      <c r="I39" s="131">
        <f>1/F42</f>
        <v>1.0000000000000001E-5</v>
      </c>
      <c r="J39" s="133">
        <f>1/F43</f>
        <v>5.3995680351745796E-6</v>
      </c>
    </row>
    <row r="40" spans="2:10" x14ac:dyDescent="0.25">
      <c r="B40" s="100" t="s">
        <v>206</v>
      </c>
      <c r="C40" s="134">
        <v>0.91440000028236679</v>
      </c>
      <c r="D40" s="137">
        <v>3</v>
      </c>
      <c r="E40" s="130">
        <v>36.000000010972798</v>
      </c>
      <c r="F40" s="129">
        <v>91.440000028236682</v>
      </c>
      <c r="G40" s="136"/>
      <c r="H40" s="102">
        <f>1/G41</f>
        <v>5.6818181835727264E-4</v>
      </c>
      <c r="I40" s="131">
        <f>1/G42</f>
        <v>9.1440000028236669E-4</v>
      </c>
      <c r="J40" s="133">
        <f>1/G43</f>
        <v>4.9373650128882939E-4</v>
      </c>
    </row>
    <row r="41" spans="2:10" x14ac:dyDescent="0.25">
      <c r="B41" s="100" t="s">
        <v>207</v>
      </c>
      <c r="C41" s="104">
        <v>1609.3440000000001</v>
      </c>
      <c r="D41" s="138">
        <v>5279.9999999788806</v>
      </c>
      <c r="E41" s="139">
        <v>63360</v>
      </c>
      <c r="F41" s="139">
        <f>D41*F37</f>
        <v>160934.40000000002</v>
      </c>
      <c r="G41" s="139">
        <f>D41*G37</f>
        <v>1759.9999994565121</v>
      </c>
      <c r="H41" s="105"/>
      <c r="I41" s="102">
        <v>1.6093440000000001</v>
      </c>
      <c r="J41" s="103">
        <v>0.86897624200000001</v>
      </c>
    </row>
    <row r="42" spans="2:10" x14ac:dyDescent="0.25">
      <c r="B42" s="100" t="s">
        <v>208</v>
      </c>
      <c r="C42" s="104">
        <v>1000</v>
      </c>
      <c r="D42" s="138">
        <v>3280.8398950000001</v>
      </c>
      <c r="E42" s="139">
        <v>39370</v>
      </c>
      <c r="F42" s="139">
        <f>D42*F37</f>
        <v>100000</v>
      </c>
      <c r="G42" s="139">
        <f>D42*G37</f>
        <v>1093.613298</v>
      </c>
      <c r="H42" s="102">
        <v>0.62137119223733395</v>
      </c>
      <c r="I42" s="105"/>
      <c r="J42" s="103">
        <v>0.53995680351745801</v>
      </c>
    </row>
    <row r="43" spans="2:10" ht="13.8" thickBot="1" x14ac:dyDescent="0.3">
      <c r="B43" s="107" t="s">
        <v>209</v>
      </c>
      <c r="C43" s="140">
        <v>1851.9999997882601</v>
      </c>
      <c r="D43" s="141">
        <v>6076.1154848453043</v>
      </c>
      <c r="E43" s="142">
        <f>D43*E37</f>
        <v>72913.385818143652</v>
      </c>
      <c r="F43" s="142">
        <f>D43*F37</f>
        <v>185199.99997882568</v>
      </c>
      <c r="G43" s="142">
        <f>D43*G37</f>
        <v>2025.3718276644347</v>
      </c>
      <c r="H43" s="109">
        <v>1.1507794478919713</v>
      </c>
      <c r="I43" s="109">
        <v>1.8519999997882568</v>
      </c>
      <c r="J43" s="111"/>
    </row>
    <row r="45" spans="2:10" ht="13.8" thickBot="1" x14ac:dyDescent="0.3"/>
    <row r="46" spans="2:10" ht="16.2" thickBot="1" x14ac:dyDescent="0.35">
      <c r="B46" s="352" t="s">
        <v>210</v>
      </c>
      <c r="C46" s="353"/>
      <c r="E46" s="352" t="s">
        <v>211</v>
      </c>
      <c r="F46" s="354"/>
      <c r="G46" s="354"/>
      <c r="H46" s="353"/>
    </row>
    <row r="47" spans="2:10" ht="13.8" thickBot="1" x14ac:dyDescent="0.3">
      <c r="B47" s="143" t="s">
        <v>212</v>
      </c>
      <c r="C47" s="144" t="s">
        <v>213</v>
      </c>
      <c r="E47" s="145" t="s">
        <v>212</v>
      </c>
      <c r="F47" s="146" t="s">
        <v>214</v>
      </c>
      <c r="G47" s="146" t="s">
        <v>215</v>
      </c>
      <c r="H47" s="147" t="s">
        <v>216</v>
      </c>
    </row>
    <row r="48" spans="2:10" ht="13.8" x14ac:dyDescent="0.25">
      <c r="B48" s="148" t="s">
        <v>193</v>
      </c>
      <c r="C48" s="149" t="s">
        <v>217</v>
      </c>
      <c r="E48" s="150" t="s">
        <v>218</v>
      </c>
      <c r="F48" s="151">
        <v>1000000000000</v>
      </c>
      <c r="G48" s="152" t="s">
        <v>219</v>
      </c>
      <c r="H48" s="153" t="s">
        <v>220</v>
      </c>
    </row>
    <row r="49" spans="2:8" ht="13.8" x14ac:dyDescent="0.25">
      <c r="B49" s="148" t="s">
        <v>185</v>
      </c>
      <c r="C49" s="149" t="s">
        <v>221</v>
      </c>
      <c r="E49" s="148" t="s">
        <v>222</v>
      </c>
      <c r="F49" s="154">
        <v>1000000000</v>
      </c>
      <c r="G49" s="155" t="s">
        <v>223</v>
      </c>
      <c r="H49" s="156" t="s">
        <v>19</v>
      </c>
    </row>
    <row r="50" spans="2:8" ht="13.8" x14ac:dyDescent="0.25">
      <c r="B50" s="157" t="s">
        <v>224</v>
      </c>
      <c r="C50" s="149" t="s">
        <v>225</v>
      </c>
      <c r="E50" s="148" t="s">
        <v>226</v>
      </c>
      <c r="F50" s="154">
        <v>1000000</v>
      </c>
      <c r="G50" s="155" t="s">
        <v>227</v>
      </c>
      <c r="H50" s="156" t="s">
        <v>228</v>
      </c>
    </row>
    <row r="51" spans="2:8" ht="13.8" x14ac:dyDescent="0.25">
      <c r="B51" s="148" t="s">
        <v>205</v>
      </c>
      <c r="C51" s="149" t="s">
        <v>229</v>
      </c>
      <c r="E51" s="148" t="s">
        <v>230</v>
      </c>
      <c r="F51" s="154">
        <v>1000</v>
      </c>
      <c r="G51" s="155" t="s">
        <v>231</v>
      </c>
      <c r="H51" s="156" t="s">
        <v>232</v>
      </c>
    </row>
    <row r="52" spans="2:8" ht="13.8" x14ac:dyDescent="0.25">
      <c r="B52" s="148" t="s">
        <v>190</v>
      </c>
      <c r="C52" s="149" t="s">
        <v>233</v>
      </c>
      <c r="E52" s="148" t="s">
        <v>234</v>
      </c>
      <c r="F52" s="154">
        <v>100</v>
      </c>
      <c r="G52" s="155" t="s">
        <v>235</v>
      </c>
      <c r="H52" s="156" t="s">
        <v>236</v>
      </c>
    </row>
    <row r="53" spans="2:8" ht="13.8" x14ac:dyDescent="0.25">
      <c r="B53" s="157" t="s">
        <v>237</v>
      </c>
      <c r="C53" s="149" t="s">
        <v>238</v>
      </c>
      <c r="E53" s="148" t="s">
        <v>239</v>
      </c>
      <c r="F53" s="154">
        <v>10</v>
      </c>
      <c r="G53" s="155" t="s">
        <v>240</v>
      </c>
      <c r="H53" s="156" t="s">
        <v>241</v>
      </c>
    </row>
    <row r="54" spans="2:8" ht="13.8" x14ac:dyDescent="0.25">
      <c r="B54" s="148" t="s">
        <v>203</v>
      </c>
      <c r="C54" s="149" t="s">
        <v>242</v>
      </c>
      <c r="E54" s="148" t="s">
        <v>243</v>
      </c>
      <c r="F54" s="158">
        <v>0.1</v>
      </c>
      <c r="G54" s="155" t="s">
        <v>244</v>
      </c>
      <c r="H54" s="156" t="s">
        <v>245</v>
      </c>
    </row>
    <row r="55" spans="2:8" ht="13.8" x14ac:dyDescent="0.25">
      <c r="B55" s="148" t="s">
        <v>195</v>
      </c>
      <c r="C55" s="149" t="s">
        <v>246</v>
      </c>
      <c r="E55" s="148" t="s">
        <v>247</v>
      </c>
      <c r="F55" s="159">
        <v>0.01</v>
      </c>
      <c r="G55" s="155" t="s">
        <v>248</v>
      </c>
      <c r="H55" s="156" t="s">
        <v>249</v>
      </c>
    </row>
    <row r="56" spans="2:8" ht="13.8" x14ac:dyDescent="0.25">
      <c r="B56" s="148" t="s">
        <v>250</v>
      </c>
      <c r="C56" s="149" t="s">
        <v>251</v>
      </c>
      <c r="E56" s="148" t="s">
        <v>252</v>
      </c>
      <c r="F56" s="160">
        <v>1E-3</v>
      </c>
      <c r="G56" s="155" t="s">
        <v>253</v>
      </c>
      <c r="H56" s="156" t="s">
        <v>202</v>
      </c>
    </row>
    <row r="57" spans="2:8" ht="13.8" x14ac:dyDescent="0.25">
      <c r="B57" s="148" t="s">
        <v>177</v>
      </c>
      <c r="C57" s="149" t="s">
        <v>254</v>
      </c>
      <c r="E57" s="148" t="s">
        <v>255</v>
      </c>
      <c r="F57" s="161">
        <v>9.9999999999999995E-7</v>
      </c>
      <c r="G57" s="155" t="s">
        <v>256</v>
      </c>
      <c r="H57" s="162" t="s">
        <v>202</v>
      </c>
    </row>
    <row r="58" spans="2:8" ht="13.8" x14ac:dyDescent="0.25">
      <c r="B58" s="148" t="s">
        <v>184</v>
      </c>
      <c r="C58" s="149" t="s">
        <v>257</v>
      </c>
      <c r="E58" s="148" t="s">
        <v>258</v>
      </c>
      <c r="F58" s="163">
        <v>1.0000000000000001E-9</v>
      </c>
      <c r="G58" s="155" t="s">
        <v>259</v>
      </c>
      <c r="H58" s="156" t="s">
        <v>260</v>
      </c>
    </row>
    <row r="59" spans="2:8" ht="14.4" thickBot="1" x14ac:dyDescent="0.3">
      <c r="B59" s="148" t="s">
        <v>261</v>
      </c>
      <c r="C59" s="149" t="s">
        <v>262</v>
      </c>
      <c r="E59" s="164" t="s">
        <v>263</v>
      </c>
      <c r="F59" s="165">
        <v>9.9999999999999998E-13</v>
      </c>
      <c r="G59" s="166" t="s">
        <v>264</v>
      </c>
      <c r="H59" s="167" t="s">
        <v>265</v>
      </c>
    </row>
    <row r="60" spans="2:8" x14ac:dyDescent="0.25">
      <c r="B60" s="148" t="s">
        <v>266</v>
      </c>
      <c r="C60" s="168" t="s">
        <v>267</v>
      </c>
    </row>
    <row r="61" spans="2:8" x14ac:dyDescent="0.25">
      <c r="B61" s="157" t="s">
        <v>268</v>
      </c>
      <c r="C61" s="168" t="s">
        <v>269</v>
      </c>
    </row>
    <row r="62" spans="2:8" x14ac:dyDescent="0.25">
      <c r="B62" s="148" t="s">
        <v>204</v>
      </c>
      <c r="C62" s="149" t="s">
        <v>270</v>
      </c>
    </row>
    <row r="63" spans="2:8" x14ac:dyDescent="0.25">
      <c r="B63" s="148" t="s">
        <v>196</v>
      </c>
      <c r="C63" s="149" t="s">
        <v>271</v>
      </c>
    </row>
    <row r="64" spans="2:8" x14ac:dyDescent="0.25">
      <c r="B64" s="148" t="s">
        <v>208</v>
      </c>
      <c r="C64" s="149" t="s">
        <v>272</v>
      </c>
    </row>
    <row r="65" spans="2:3" x14ac:dyDescent="0.25">
      <c r="B65" s="148" t="s">
        <v>182</v>
      </c>
      <c r="C65" s="149" t="s">
        <v>273</v>
      </c>
    </row>
    <row r="66" spans="2:3" x14ac:dyDescent="0.25">
      <c r="B66" s="148" t="s">
        <v>188</v>
      </c>
      <c r="C66" s="149" t="s">
        <v>274</v>
      </c>
    </row>
    <row r="67" spans="2:3" x14ac:dyDescent="0.25">
      <c r="B67" s="148" t="s">
        <v>200</v>
      </c>
      <c r="C67" s="149" t="s">
        <v>275</v>
      </c>
    </row>
    <row r="68" spans="2:3" x14ac:dyDescent="0.25">
      <c r="B68" s="148" t="s">
        <v>276</v>
      </c>
      <c r="C68" s="168" t="s">
        <v>277</v>
      </c>
    </row>
    <row r="69" spans="2:3" x14ac:dyDescent="0.25">
      <c r="B69" s="148" t="s">
        <v>202</v>
      </c>
      <c r="C69" s="149" t="s">
        <v>278</v>
      </c>
    </row>
    <row r="70" spans="2:3" ht="13.8" x14ac:dyDescent="0.25">
      <c r="B70" s="148" t="s">
        <v>279</v>
      </c>
      <c r="C70" s="149" t="s">
        <v>280</v>
      </c>
    </row>
    <row r="71" spans="2:3" x14ac:dyDescent="0.25">
      <c r="B71" s="148" t="s">
        <v>207</v>
      </c>
      <c r="C71" s="149" t="s">
        <v>281</v>
      </c>
    </row>
    <row r="72" spans="2:3" x14ac:dyDescent="0.25">
      <c r="B72" s="157" t="s">
        <v>282</v>
      </c>
      <c r="C72" s="149" t="s">
        <v>283</v>
      </c>
    </row>
    <row r="73" spans="2:3" x14ac:dyDescent="0.25">
      <c r="B73" s="148" t="s">
        <v>197</v>
      </c>
      <c r="C73" s="149" t="s">
        <v>284</v>
      </c>
    </row>
    <row r="74" spans="2:3" x14ac:dyDescent="0.25">
      <c r="B74" s="148" t="s">
        <v>183</v>
      </c>
      <c r="C74" s="149" t="s">
        <v>285</v>
      </c>
    </row>
    <row r="75" spans="2:3" x14ac:dyDescent="0.25">
      <c r="B75" s="148" t="s">
        <v>286</v>
      </c>
      <c r="C75" s="149" t="s">
        <v>287</v>
      </c>
    </row>
    <row r="76" spans="2:3" ht="23.4" x14ac:dyDescent="0.25">
      <c r="B76" s="169" t="s">
        <v>209</v>
      </c>
      <c r="C76" s="149" t="s">
        <v>288</v>
      </c>
    </row>
    <row r="77" spans="2:3" x14ac:dyDescent="0.25">
      <c r="B77" s="169" t="s">
        <v>289</v>
      </c>
      <c r="C77" s="149" t="s">
        <v>290</v>
      </c>
    </row>
    <row r="78" spans="2:3" x14ac:dyDescent="0.25">
      <c r="B78" s="148" t="s">
        <v>178</v>
      </c>
      <c r="C78" s="149" t="s">
        <v>291</v>
      </c>
    </row>
    <row r="79" spans="2:3" x14ac:dyDescent="0.25">
      <c r="B79" s="148" t="s">
        <v>191</v>
      </c>
      <c r="C79" s="149" t="s">
        <v>292</v>
      </c>
    </row>
    <row r="80" spans="2:3" x14ac:dyDescent="0.25">
      <c r="B80" s="148" t="s">
        <v>198</v>
      </c>
      <c r="C80" s="149" t="s">
        <v>293</v>
      </c>
    </row>
    <row r="81" spans="2:3" x14ac:dyDescent="0.25">
      <c r="B81" s="148" t="s">
        <v>192</v>
      </c>
      <c r="C81" s="149" t="s">
        <v>294</v>
      </c>
    </row>
    <row r="82" spans="2:3" x14ac:dyDescent="0.25">
      <c r="B82" s="148" t="s">
        <v>199</v>
      </c>
      <c r="C82" s="149" t="s">
        <v>295</v>
      </c>
    </row>
    <row r="83" spans="2:3" ht="13.8" thickBot="1" x14ac:dyDescent="0.3">
      <c r="B83" s="164" t="s">
        <v>206</v>
      </c>
      <c r="C83" s="170" t="s">
        <v>296</v>
      </c>
    </row>
    <row r="86" spans="2:3" x14ac:dyDescent="0.25">
      <c r="B86" s="171"/>
    </row>
  </sheetData>
  <sheetProtection sheet="1" objects="1" scenarios="1"/>
  <mergeCells count="7">
    <mergeCell ref="B46:C46"/>
    <mergeCell ref="E46:H46"/>
    <mergeCell ref="B2:I2"/>
    <mergeCell ref="B4:H4"/>
    <mergeCell ref="B14:H14"/>
    <mergeCell ref="B24:H24"/>
    <mergeCell ref="B34:J3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D42BC-CF29-4857-A7A3-228F94A61F39}">
  <sheetPr codeName="Sheet6">
    <tabColor rgb="FF00C6B9"/>
  </sheetPr>
  <dimension ref="B2:E6"/>
  <sheetViews>
    <sheetView showGridLines="0" zoomScale="115" zoomScaleNormal="115" workbookViewId="0"/>
  </sheetViews>
  <sheetFormatPr defaultColWidth="8.88671875" defaultRowHeight="13.2" x14ac:dyDescent="0.25"/>
  <cols>
    <col min="2" max="2" width="24.33203125" bestFit="1" customWidth="1"/>
    <col min="3" max="3" width="14.88671875" bestFit="1" customWidth="1"/>
    <col min="4" max="4" width="31.109375" customWidth="1"/>
    <col min="5" max="5" width="38" customWidth="1"/>
  </cols>
  <sheetData>
    <row r="2" spans="2:5" ht="17.399999999999999" x14ac:dyDescent="0.3">
      <c r="B2" s="31" t="s">
        <v>297</v>
      </c>
    </row>
    <row r="3" spans="2:5" ht="13.8" thickBot="1" x14ac:dyDescent="0.3"/>
    <row r="4" spans="2:5" ht="16.5" customHeight="1" thickBot="1" x14ac:dyDescent="0.3">
      <c r="B4" s="299" t="s">
        <v>298</v>
      </c>
      <c r="C4" s="300" t="s">
        <v>299</v>
      </c>
      <c r="D4" s="300" t="s">
        <v>300</v>
      </c>
      <c r="E4" s="301" t="s">
        <v>301</v>
      </c>
    </row>
    <row r="5" spans="2:5" ht="33.75" customHeight="1" x14ac:dyDescent="0.25">
      <c r="B5" s="239" t="s">
        <v>302</v>
      </c>
      <c r="C5" s="240" t="s">
        <v>303</v>
      </c>
      <c r="D5" s="241" t="s">
        <v>304</v>
      </c>
      <c r="E5" s="242"/>
    </row>
    <row r="6" spans="2:5" ht="71.25" customHeight="1" thickBot="1" x14ac:dyDescent="0.3">
      <c r="B6" s="243" t="s">
        <v>305</v>
      </c>
      <c r="C6" s="244" t="s">
        <v>306</v>
      </c>
      <c r="D6" s="245" t="s">
        <v>307</v>
      </c>
      <c r="E6" s="246" t="s">
        <v>308</v>
      </c>
    </row>
  </sheetData>
  <sheetProtection algorithmName="SHA-512" hashValue="l/A8T8Ogl0EPVwagsBhrazXiiTWJDXjLygxecS+CVpa07i8GRshD2dXLaCr55AiKYpx9I15IMDn4YH4ZjoYhdQ==" saltValue="oxqRIT/ZoZFh0qOLclPsM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8ca1b9-5519-4cb4-997c-a597c52bd683" xsi:nil="true"/>
    <_ip_UnifiedCompliancePolicyUIAction xmlns="http://schemas.microsoft.com/sharepoint/v3" xsi:nil="true"/>
    <lcf76f155ced4ddcb4097134ff3c332f xmlns="a46c2b86-f469-43b8-b637-0debd7041df9">
      <Terms xmlns="http://schemas.microsoft.com/office/infopath/2007/PartnerControls"/>
    </lcf76f155ced4ddcb4097134ff3c332f>
    <Comments xmlns="a46c2b86-f469-43b8-b637-0debd7041df9" xsi:nil="true"/>
    <Status xmlns="a46c2b86-f469-43b8-b637-0debd7041df9" xsi:nil="true"/>
    <_ip_UnifiedCompliancePolicyProperties xmlns="http://schemas.microsoft.com/sharepoint/v3" xsi:nil="true"/>
    <CandidateRanking xmlns="a46c2b86-f469-43b8-b637-0debd7041d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7B4CAD6B604840AC13A7CFA4929F39" ma:contentTypeVersion="23" ma:contentTypeDescription="Create a new document." ma:contentTypeScope="" ma:versionID="a282a1bd0f88d750180afe007a5431a0">
  <xsd:schema xmlns:xsd="http://www.w3.org/2001/XMLSchema" xmlns:xs="http://www.w3.org/2001/XMLSchema" xmlns:p="http://schemas.microsoft.com/office/2006/metadata/properties" xmlns:ns1="http://schemas.microsoft.com/sharepoint/v3" xmlns:ns2="a46c2b86-f469-43b8-b637-0debd7041df9" xmlns:ns3="b48ca1b9-5519-4cb4-997c-a597c52bd683" targetNamespace="http://schemas.microsoft.com/office/2006/metadata/properties" ma:root="true" ma:fieldsID="c52d08aab83d34a77790adaa7bfb39af" ns1:_="" ns2:_="" ns3:_="">
    <xsd:import namespace="http://schemas.microsoft.com/sharepoint/v3"/>
    <xsd:import namespace="a46c2b86-f469-43b8-b637-0debd7041df9"/>
    <xsd:import namespace="b48ca1b9-5519-4cb4-997c-a597c52bd6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Comments" minOccurs="0"/>
                <xsd:element ref="ns2:CandidateRanking"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6c2b86-f469-43b8-b637-0debd7041d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Comments" ma:index="23" nillable="true" ma:displayName="Comments" ma:format="Dropdown" ma:internalName="Comments">
      <xsd:simpleType>
        <xsd:restriction base="dms:Text">
          <xsd:maxLength value="255"/>
        </xsd:restriction>
      </xsd:simpleType>
    </xsd:element>
    <xsd:element name="CandidateRanking" ma:index="24" nillable="true" ma:displayName="Candidate Ranking" ma:decimals="0" ma:format="Dropdown" ma:internalName="CandidateRanking" ma:percentage="FALSE">
      <xsd:simpleType>
        <xsd:restriction base="dms:Number"/>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Location" ma:index="28" nillable="true" ma:displayName="Location" ma:indexed="true" ma:internalName="MediaServiceLocation"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Status" ma:index="3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8ca1b9-5519-4cb4-997c-a597c52bd68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1c331e7-1afd-4a1a-964c-8f9e9be1bb8b}" ma:internalName="TaxCatchAll" ma:showField="CatchAllData" ma:web="b48ca1b9-5519-4cb4-997c-a597c52bd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023203-1EE0-43E8-B564-6A1580D46962}">
  <ds:schemaRefs>
    <ds:schemaRef ds:uri="http://schemas.microsoft.com/office/2006/metadata/properties"/>
    <ds:schemaRef ds:uri="http://schemas.microsoft.com/office/infopath/2007/PartnerControls"/>
    <ds:schemaRef ds:uri="b48ca1b9-5519-4cb4-997c-a597c52bd683"/>
    <ds:schemaRef ds:uri="http://schemas.microsoft.com/sharepoint/v3"/>
    <ds:schemaRef ds:uri="a46c2b86-f469-43b8-b637-0debd7041df9"/>
  </ds:schemaRefs>
</ds:datastoreItem>
</file>

<file path=customXml/itemProps2.xml><?xml version="1.0" encoding="utf-8"?>
<ds:datastoreItem xmlns:ds="http://schemas.openxmlformats.org/officeDocument/2006/customXml" ds:itemID="{4DB619E1-9260-4BA1-8E69-BA8F6B82D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c2b86-f469-43b8-b637-0debd7041df9"/>
    <ds:schemaRef ds:uri="b48ca1b9-5519-4cb4-997c-a597c52bd6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C9F2CD-CCAF-44D6-882F-7E29799B40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Welcome!</vt:lpstr>
      <vt:lpstr>Introduction</vt:lpstr>
      <vt:lpstr>Method</vt:lpstr>
      <vt:lpstr>Appendix A</vt:lpstr>
      <vt:lpstr>Appendix B</vt:lpstr>
      <vt:lpstr>Conversions</vt:lpstr>
      <vt:lpstr>Abbreviations and Conversions</vt:lpstr>
      <vt:lpstr>Revision History</vt:lpstr>
      <vt:lpstr>Ref_From_Units</vt:lpstr>
      <vt:lpstr>Ref_Master_Unit_Table</vt:lpstr>
      <vt:lpstr>Ref_To_Unit</vt:lpstr>
    </vt:vector>
  </TitlesOfParts>
  <Manager/>
  <Company>St. Andrews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Nicole Hurwitz</dc:creator>
  <cp:keywords/>
  <dc:description/>
  <cp:lastModifiedBy>Kevin Kurkul</cp:lastModifiedBy>
  <cp:revision/>
  <dcterms:created xsi:type="dcterms:W3CDTF">2007-12-20T18:45:44Z</dcterms:created>
  <dcterms:modified xsi:type="dcterms:W3CDTF">2024-07-30T21:23:04Z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0x010100E17B4CAD6B604840AC13A7CFA4929F39</vt:lpwstr>
  </property>
  <property fmtid="{D5CDD505-2E9C-101B-9397-08002B2CF9AE}" pid="3" name="MediaServiceImageTags">
    <vt:lpwstr/>
  </property>
</Properties>
</file>